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jdav\Documents\Work\"/>
    </mc:Choice>
  </mc:AlternateContent>
  <xr:revisionPtr revIDLastSave="0" documentId="8_{088320E3-A1A1-4549-8196-831BC63BE076}" xr6:coauthVersionLast="44" xr6:coauthVersionMax="44" xr10:uidLastSave="{00000000-0000-0000-0000-000000000000}"/>
  <bookViews>
    <workbookView xWindow="-120" yWindow="-120" windowWidth="29040" windowHeight="15840" xr2:uid="{CEFD3B12-8DF1-4FC6-80BA-86A85E1876B9}"/>
  </bookViews>
  <sheets>
    <sheet name="Core Exercise Results" sheetId="3" r:id="rId1"/>
    <sheet name="TV Picks and Core Picks" sheetId="4" r:id="rId2"/>
    <sheet name="Core-TV Registration" sheetId="5" r:id="rId3"/>
    <sheet name="Borehole Fracture Summary" sheetId="7" r:id="rId4"/>
    <sheet name="Drift Weep Survey 9-18" sheetId="8" r:id="rId5"/>
    <sheet name="Weep Zone Survey Points" sheetId="10" r:id="rId6"/>
    <sheet name="Stim 2 Weep Drift Intersection"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8" i="7" l="1"/>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4" i="7"/>
  <c r="H5" i="7"/>
  <c r="H6" i="7"/>
  <c r="H7" i="7"/>
  <c r="H8" i="7"/>
  <c r="H9" i="7"/>
  <c r="H10" i="7"/>
  <c r="H11" i="7"/>
  <c r="H12" i="7"/>
  <c r="H13" i="7"/>
  <c r="H14" i="7"/>
  <c r="H15" i="7"/>
  <c r="H16" i="7"/>
  <c r="H17" i="7"/>
  <c r="H18" i="7"/>
  <c r="H19" i="7"/>
  <c r="H20" i="7"/>
  <c r="H21" i="7"/>
  <c r="H22" i="7"/>
  <c r="H23" i="7"/>
  <c r="H24" i="7"/>
  <c r="H25" i="7"/>
  <c r="H26" i="7"/>
  <c r="H27" i="7"/>
  <c r="H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3" i="7"/>
  <c r="N68" i="3" l="1"/>
  <c r="O68" i="3"/>
  <c r="N69" i="3"/>
  <c r="O69" i="3"/>
  <c r="O67" i="3"/>
  <c r="N67" i="3"/>
  <c r="O66" i="3"/>
  <c r="N66" i="3"/>
  <c r="O65" i="3"/>
  <c r="N65" i="3"/>
  <c r="O64" i="3"/>
  <c r="N64" i="3"/>
  <c r="O63" i="3"/>
  <c r="N63" i="3"/>
  <c r="O62" i="3"/>
  <c r="N62" i="3"/>
  <c r="O61" i="3"/>
  <c r="N61" i="3"/>
  <c r="O60" i="3"/>
  <c r="N60" i="3"/>
  <c r="O56" i="3"/>
  <c r="N56" i="3"/>
  <c r="O51" i="3"/>
  <c r="N51" i="3"/>
  <c r="O50" i="3"/>
  <c r="N50" i="3"/>
  <c r="O49" i="3"/>
  <c r="N49" i="3"/>
  <c r="O48" i="3"/>
  <c r="N48" i="3"/>
  <c r="O47" i="3"/>
  <c r="N47" i="3"/>
  <c r="O46" i="3"/>
  <c r="N46" i="3"/>
  <c r="O45" i="3"/>
  <c r="N45" i="3"/>
  <c r="O43" i="3"/>
  <c r="N43" i="3"/>
  <c r="O41" i="3"/>
  <c r="N41" i="3"/>
  <c r="O40" i="3"/>
  <c r="N40" i="3"/>
  <c r="O39" i="3"/>
  <c r="N39" i="3"/>
  <c r="O38" i="3"/>
  <c r="N38" i="3"/>
  <c r="O37" i="3"/>
  <c r="N37" i="3"/>
  <c r="O36" i="3"/>
  <c r="N36" i="3"/>
  <c r="O34" i="3"/>
  <c r="N34" i="3"/>
  <c r="O27" i="3"/>
  <c r="N27" i="3"/>
  <c r="O26" i="3"/>
  <c r="N26" i="3"/>
  <c r="O21" i="3"/>
  <c r="N21" i="3"/>
  <c r="O18" i="3"/>
  <c r="N18" i="3"/>
  <c r="O17" i="3"/>
  <c r="N17" i="3"/>
  <c r="O13" i="3"/>
  <c r="N13" i="3"/>
  <c r="O12" i="3"/>
  <c r="N12" i="3"/>
  <c r="N9" i="3"/>
  <c r="O9" i="3"/>
  <c r="O8" i="3"/>
  <c r="N8" i="3"/>
  <c r="AY32" i="4" l="1"/>
  <c r="AY31" i="4"/>
  <c r="AY30" i="4"/>
  <c r="AY29" i="4"/>
  <c r="AY27" i="4"/>
  <c r="AY26" i="4"/>
  <c r="AY25" i="4"/>
  <c r="AY24" i="4"/>
  <c r="AY23" i="4"/>
  <c r="AY22" i="4"/>
  <c r="AY21" i="4"/>
  <c r="AY20" i="4"/>
  <c r="AY19" i="4"/>
  <c r="AY18" i="4"/>
  <c r="AY16" i="4"/>
  <c r="AY15" i="4"/>
  <c r="AY14" i="4"/>
  <c r="AY13" i="4"/>
  <c r="AY12" i="4"/>
  <c r="AY11" i="4"/>
  <c r="AY10" i="4"/>
  <c r="AY9" i="4"/>
  <c r="AY8" i="4"/>
  <c r="AY7" i="4"/>
  <c r="AY6" i="4"/>
  <c r="AY5" i="4"/>
  <c r="AY4" i="4"/>
  <c r="G50" i="5" l="1"/>
  <c r="F50" i="5"/>
  <c r="G49" i="5"/>
  <c r="F49" i="5"/>
  <c r="G48" i="5"/>
  <c r="F48" i="5"/>
  <c r="G47" i="5"/>
  <c r="F47" i="5"/>
  <c r="G46" i="5"/>
  <c r="F46" i="5"/>
  <c r="G44" i="5"/>
  <c r="F44" i="5"/>
  <c r="G43" i="5"/>
  <c r="F43" i="5"/>
  <c r="G42" i="5"/>
  <c r="F42" i="5"/>
  <c r="G41" i="5"/>
  <c r="F41" i="5"/>
  <c r="G40" i="5"/>
  <c r="F40" i="5"/>
  <c r="G38" i="5"/>
  <c r="F38" i="5"/>
  <c r="G37" i="5"/>
  <c r="F37" i="5"/>
  <c r="G36" i="5"/>
  <c r="F36" i="5"/>
  <c r="G35" i="5"/>
  <c r="F35" i="5"/>
  <c r="G34" i="5"/>
  <c r="F34" i="5"/>
  <c r="G32" i="5"/>
  <c r="F32" i="5"/>
  <c r="G31" i="5"/>
  <c r="F31" i="5"/>
  <c r="G30" i="5"/>
  <c r="F30" i="5"/>
  <c r="G29" i="5"/>
  <c r="F29" i="5"/>
  <c r="G27" i="5"/>
  <c r="F27" i="5"/>
  <c r="G26" i="5"/>
  <c r="F26" i="5"/>
  <c r="G25" i="5"/>
  <c r="F25" i="5"/>
  <c r="G24" i="5"/>
  <c r="F24" i="5"/>
  <c r="G23" i="5"/>
  <c r="F23" i="5"/>
  <c r="G22" i="5"/>
  <c r="F22" i="5"/>
  <c r="G20" i="5"/>
  <c r="F20" i="5"/>
  <c r="G19" i="5"/>
  <c r="F19" i="5"/>
  <c r="G18" i="5"/>
  <c r="F18" i="5"/>
  <c r="G17" i="5"/>
  <c r="F17" i="5"/>
  <c r="G16" i="5"/>
  <c r="F16" i="5"/>
  <c r="G14" i="5"/>
  <c r="F14" i="5"/>
  <c r="G13" i="5"/>
  <c r="F13" i="5"/>
  <c r="G12" i="5"/>
  <c r="F12" i="5"/>
  <c r="G11" i="5"/>
  <c r="F11" i="5"/>
  <c r="G8" i="5"/>
  <c r="F8" i="5"/>
  <c r="G7" i="5"/>
  <c r="F7" i="5"/>
  <c r="G6" i="5"/>
  <c r="F6" i="5"/>
  <c r="G5" i="5"/>
  <c r="F5" i="5"/>
  <c r="G4" i="5"/>
  <c r="F4" i="5"/>
  <c r="G3" i="5"/>
  <c r="F3" i="5"/>
  <c r="G2" i="5"/>
  <c r="F2" i="5"/>
  <c r="AR5" i="4" l="1"/>
  <c r="AR6" i="4"/>
  <c r="AR7" i="4"/>
  <c r="AR8" i="4"/>
  <c r="AR9" i="4"/>
  <c r="AR10" i="4"/>
  <c r="AR11" i="4"/>
  <c r="AR12" i="4"/>
  <c r="AR13" i="4"/>
  <c r="AR14" i="4"/>
  <c r="AR15" i="4"/>
  <c r="AR16" i="4"/>
  <c r="AR17" i="4"/>
  <c r="AR18" i="4"/>
  <c r="AR19" i="4"/>
  <c r="AR20" i="4"/>
  <c r="AR21" i="4"/>
  <c r="AR22" i="4"/>
  <c r="AR23" i="4"/>
  <c r="AR24" i="4"/>
  <c r="AR25" i="4"/>
  <c r="AR26" i="4"/>
  <c r="AR27" i="4"/>
  <c r="AR28" i="4"/>
  <c r="AR30" i="4"/>
  <c r="AR31" i="4"/>
  <c r="AR32" i="4"/>
  <c r="AR33" i="4"/>
  <c r="AR34" i="4"/>
  <c r="AR35" i="4"/>
  <c r="AR36" i="4"/>
  <c r="AR37" i="4"/>
  <c r="AR39" i="4"/>
  <c r="AR40" i="4"/>
  <c r="AR41" i="4"/>
  <c r="AR42" i="4"/>
  <c r="AR43" i="4"/>
  <c r="AR44" i="4"/>
  <c r="AR45" i="4"/>
  <c r="AR46" i="4"/>
  <c r="AR48" i="4"/>
  <c r="AR49" i="4"/>
  <c r="AR50" i="4"/>
  <c r="AR51" i="4"/>
  <c r="AR52" i="4"/>
  <c r="AR53" i="4"/>
  <c r="AR55" i="4"/>
  <c r="AR56" i="4"/>
  <c r="AR57" i="4"/>
  <c r="AR58" i="4"/>
  <c r="AR59" i="4"/>
  <c r="AR4" i="4"/>
  <c r="AK6" i="4"/>
  <c r="AK7" i="4"/>
  <c r="AK8" i="4"/>
  <c r="AK9" i="4"/>
  <c r="AK11" i="4"/>
  <c r="AK12" i="4"/>
  <c r="AK13" i="4"/>
  <c r="AK14" i="4"/>
  <c r="AK16" i="4"/>
  <c r="AK17" i="4"/>
  <c r="AK18" i="4"/>
  <c r="AK19" i="4"/>
  <c r="AK20" i="4"/>
  <c r="AK21" i="4"/>
  <c r="AK23" i="4"/>
  <c r="AK24" i="4"/>
  <c r="AK26" i="4"/>
  <c r="AK27" i="4"/>
  <c r="AK28" i="4"/>
  <c r="AK30" i="4"/>
  <c r="AK32" i="4"/>
  <c r="AK34" i="4"/>
  <c r="AK35" i="4"/>
  <c r="AK38" i="4"/>
  <c r="AK39" i="4"/>
  <c r="AK40" i="4"/>
  <c r="AK4" i="4"/>
  <c r="E24" i="3" l="1"/>
  <c r="P6" i="4"/>
  <c r="P7" i="4"/>
  <c r="P8" i="4"/>
  <c r="P12" i="4"/>
  <c r="P13" i="4"/>
  <c r="P14" i="4"/>
  <c r="P15" i="4"/>
  <c r="P16" i="4"/>
  <c r="P18" i="4"/>
  <c r="P19" i="4"/>
  <c r="P20" i="4"/>
  <c r="P22" i="4"/>
  <c r="P23" i="4"/>
  <c r="P26" i="4"/>
  <c r="P28" i="4"/>
  <c r="P30" i="4"/>
  <c r="P31" i="4"/>
  <c r="P32" i="4"/>
  <c r="P35" i="4"/>
  <c r="P37" i="4"/>
  <c r="P38" i="4"/>
  <c r="P40" i="4"/>
  <c r="P42" i="4"/>
  <c r="P44" i="4"/>
  <c r="P45" i="4"/>
  <c r="P46" i="4"/>
  <c r="P47" i="4"/>
  <c r="P49" i="4"/>
  <c r="P50" i="4"/>
  <c r="P51" i="4"/>
  <c r="P52" i="4"/>
  <c r="P53" i="4"/>
  <c r="P54" i="4"/>
  <c r="P55" i="4"/>
  <c r="P56" i="4"/>
  <c r="P58" i="4"/>
  <c r="P59" i="4"/>
  <c r="P60" i="4"/>
  <c r="P5" i="4"/>
  <c r="W35" i="4"/>
  <c r="W34" i="4"/>
  <c r="W33" i="4"/>
  <c r="W32" i="4"/>
  <c r="W31" i="4"/>
  <c r="W30" i="4"/>
  <c r="W28" i="4"/>
  <c r="W27" i="4"/>
  <c r="W26" i="4"/>
  <c r="W25" i="4"/>
  <c r="W23" i="4"/>
  <c r="W22" i="4"/>
  <c r="W21" i="4"/>
  <c r="W20" i="4"/>
  <c r="W19" i="4"/>
  <c r="W18" i="4"/>
  <c r="W17" i="4"/>
  <c r="W15" i="4"/>
  <c r="W14" i="4"/>
  <c r="W13" i="4"/>
  <c r="W12" i="4"/>
  <c r="W10" i="4"/>
  <c r="W8" i="4"/>
  <c r="W7" i="4"/>
  <c r="W6" i="4"/>
  <c r="W5" i="4"/>
  <c r="E89" i="3" l="1"/>
  <c r="E88" i="3"/>
  <c r="E83" i="3"/>
  <c r="E85" i="3"/>
  <c r="E84" i="3"/>
  <c r="E82" i="3"/>
  <c r="I6" i="4"/>
  <c r="I7" i="4"/>
  <c r="I8" i="4"/>
  <c r="I9" i="4"/>
  <c r="I10" i="4"/>
  <c r="I11" i="4"/>
  <c r="I13" i="4"/>
  <c r="I14" i="4"/>
  <c r="I15" i="4"/>
  <c r="I16" i="4"/>
  <c r="I17" i="4"/>
  <c r="I18" i="4"/>
  <c r="I19" i="4"/>
  <c r="I20" i="4"/>
  <c r="I21" i="4"/>
  <c r="I24" i="4"/>
  <c r="I25" i="4"/>
  <c r="I26" i="4"/>
  <c r="I28" i="4"/>
  <c r="I29" i="4"/>
  <c r="I30" i="4"/>
  <c r="I31" i="4"/>
  <c r="I32" i="4"/>
  <c r="I33" i="4"/>
  <c r="I34" i="4"/>
  <c r="I35" i="4"/>
  <c r="I36" i="4"/>
  <c r="I37" i="4"/>
  <c r="I38" i="4"/>
  <c r="I39" i="4"/>
  <c r="I40" i="4"/>
  <c r="I42" i="4"/>
  <c r="I43" i="4"/>
  <c r="I44" i="4"/>
  <c r="I45" i="4"/>
  <c r="I46" i="4"/>
  <c r="I47" i="4"/>
  <c r="I48" i="4"/>
  <c r="I49" i="4"/>
  <c r="I50" i="4"/>
  <c r="I4" i="4"/>
  <c r="AD61" i="4"/>
  <c r="AD59" i="4"/>
  <c r="AD58" i="4"/>
  <c r="AD57" i="4"/>
  <c r="AD55" i="4"/>
  <c r="AD54" i="4"/>
  <c r="AD52" i="4"/>
  <c r="AD51" i="4"/>
  <c r="AD50" i="4"/>
  <c r="AD49" i="4"/>
  <c r="AD48" i="4"/>
  <c r="AD47" i="4"/>
  <c r="AD46" i="4"/>
  <c r="AD45" i="4"/>
  <c r="AD44" i="4"/>
  <c r="AD43" i="4"/>
  <c r="AD41" i="4"/>
  <c r="AD40" i="4"/>
  <c r="AD39" i="4"/>
  <c r="AD38" i="4"/>
  <c r="AD36" i="4"/>
  <c r="AD35" i="4"/>
  <c r="AD34" i="4"/>
  <c r="AD33" i="4"/>
  <c r="AD32" i="4"/>
  <c r="AD31" i="4"/>
  <c r="AD30" i="4"/>
  <c r="AD29" i="4"/>
  <c r="AD28" i="4"/>
  <c r="AD27" i="4"/>
  <c r="AD26" i="4"/>
  <c r="AD25" i="4"/>
  <c r="AD24" i="4"/>
  <c r="AD23" i="4"/>
  <c r="AD22" i="4"/>
  <c r="AD20" i="4"/>
  <c r="AD19" i="4"/>
  <c r="AD18" i="4"/>
  <c r="AD17" i="4"/>
  <c r="AD16" i="4"/>
  <c r="AD15" i="4"/>
  <c r="AD14" i="4"/>
  <c r="AD13" i="4"/>
  <c r="AD12" i="4"/>
  <c r="AD11" i="4"/>
  <c r="AD10" i="4"/>
  <c r="AD9" i="4"/>
  <c r="AD8" i="4"/>
  <c r="AD7" i="4"/>
  <c r="AD6" i="4"/>
  <c r="AD5" i="4"/>
  <c r="E76" i="3"/>
  <c r="E77" i="3"/>
  <c r="E78" i="3"/>
  <c r="E79" i="3"/>
  <c r="E73" i="3"/>
  <c r="E74" i="3"/>
  <c r="E75" i="3"/>
  <c r="E72" i="3"/>
  <c r="E61" i="3"/>
  <c r="E62" i="3"/>
  <c r="E63" i="3"/>
  <c r="E64" i="3"/>
  <c r="E65" i="3"/>
  <c r="E66" i="3"/>
  <c r="E67" i="3"/>
  <c r="E68" i="3"/>
  <c r="E69" i="3"/>
  <c r="E60" i="3"/>
  <c r="C55" i="3"/>
  <c r="C56" i="3"/>
  <c r="B5" i="4"/>
  <c r="B8" i="4"/>
  <c r="B9" i="4"/>
  <c r="B10" i="4"/>
  <c r="B11" i="4"/>
  <c r="B13" i="4"/>
  <c r="B14" i="4"/>
  <c r="B15" i="4"/>
  <c r="B16" i="4"/>
  <c r="B17" i="4"/>
  <c r="B18" i="4"/>
  <c r="B19" i="4"/>
  <c r="B20" i="4"/>
  <c r="B21" i="4"/>
  <c r="B22" i="4"/>
  <c r="B23" i="4"/>
  <c r="B4" i="4"/>
  <c r="E55" i="3"/>
  <c r="E56" i="3"/>
  <c r="E54" i="3"/>
  <c r="E34" i="3"/>
  <c r="E35" i="3"/>
  <c r="E36" i="3"/>
  <c r="E37" i="3"/>
  <c r="E39" i="3"/>
  <c r="E40" i="3"/>
  <c r="E41" i="3"/>
  <c r="E42" i="3"/>
  <c r="E43" i="3"/>
  <c r="E44" i="3"/>
  <c r="E45" i="3"/>
  <c r="E46" i="3"/>
  <c r="E47" i="3"/>
  <c r="E48" i="3"/>
  <c r="E49" i="3"/>
  <c r="E50" i="3"/>
  <c r="E51" i="3"/>
  <c r="E33" i="3"/>
  <c r="E18" i="3"/>
  <c r="E19" i="3"/>
  <c r="E21" i="3"/>
  <c r="E22" i="3"/>
  <c r="E26" i="3"/>
  <c r="E27" i="3"/>
  <c r="E30" i="3"/>
  <c r="E17" i="3"/>
  <c r="E7" i="3"/>
  <c r="E8" i="3"/>
  <c r="E9" i="3"/>
  <c r="E10" i="3"/>
  <c r="E11" i="3"/>
  <c r="E12" i="3"/>
  <c r="E13" i="3"/>
  <c r="E6" i="3"/>
  <c r="C27" i="3" l="1"/>
  <c r="C26" i="3"/>
  <c r="C21" i="3"/>
  <c r="C18" i="3"/>
  <c r="C17" i="3"/>
  <c r="C88" i="3"/>
  <c r="C85" i="3"/>
  <c r="C84" i="3"/>
  <c r="C83" i="3"/>
  <c r="C82" i="3"/>
  <c r="C67" i="3" l="1"/>
  <c r="C66" i="3"/>
  <c r="C65" i="3"/>
  <c r="C69" i="3"/>
  <c r="C64" i="3" l="1"/>
  <c r="C61" i="3"/>
  <c r="C60" i="3"/>
  <c r="C63" i="3"/>
  <c r="C62" i="3"/>
  <c r="C51" i="3"/>
  <c r="C50" i="3"/>
  <c r="C49" i="3"/>
  <c r="C48" i="3"/>
  <c r="C47" i="3"/>
  <c r="C42" i="3"/>
  <c r="C41" i="3"/>
  <c r="C38" i="3"/>
  <c r="D38" i="3" s="1"/>
  <c r="E38" i="3" s="1"/>
  <c r="C37" i="3"/>
  <c r="C43" i="3"/>
  <c r="B44" i="3"/>
  <c r="C34" i="3"/>
  <c r="B33" i="3"/>
  <c r="C40" i="3"/>
  <c r="C39" i="3"/>
  <c r="C36" i="3"/>
  <c r="C46" i="3" l="1"/>
  <c r="O88" i="3" l="1"/>
  <c r="N88" i="3"/>
  <c r="O84" i="3"/>
  <c r="N84" i="3"/>
  <c r="O83" i="3"/>
  <c r="N83" i="3"/>
  <c r="O82" i="3"/>
  <c r="N82" i="3"/>
  <c r="O77" i="3"/>
  <c r="N77" i="3"/>
  <c r="C77" i="3"/>
  <c r="O72" i="3"/>
  <c r="N72" i="3"/>
  <c r="C72" i="3"/>
  <c r="C45" i="3"/>
  <c r="C30" i="3"/>
  <c r="C29" i="3"/>
  <c r="C28" i="3"/>
  <c r="C25" i="3"/>
  <c r="C20" i="3"/>
  <c r="C13" i="3"/>
  <c r="C12" i="3"/>
  <c r="C9" i="3"/>
  <c r="C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Doe, Thomas</author>
  </authors>
  <commentList>
    <comment ref="D76" authorId="0" shapeId="0" xr:uid="{881D029C-88C9-483F-A4A2-C19298F5DF20}">
      <text>
        <r>
          <rPr>
            <b/>
            <sz val="9"/>
            <color indexed="81"/>
            <rFont val="Tahoma"/>
            <family val="2"/>
          </rPr>
          <t>Doe, Thomas:</t>
        </r>
        <r>
          <rPr>
            <sz val="9"/>
            <color indexed="81"/>
            <rFont val="Tahoma"/>
            <family val="2"/>
          </rPr>
          <t xml:space="preserve">
No core pick.  Calculated depth based on televiewer
</t>
        </r>
      </text>
    </comment>
    <comment ref="D83" authorId="0" shapeId="0" xr:uid="{183DD268-AB16-4A32-ABB2-E6F0A619FBB7}">
      <text>
        <r>
          <rPr>
            <b/>
            <sz val="9"/>
            <color indexed="81"/>
            <rFont val="Tahoma"/>
            <family val="2"/>
          </rPr>
          <t>Doe, Thomas:</t>
        </r>
        <r>
          <rPr>
            <sz val="9"/>
            <color indexed="81"/>
            <rFont val="Tahoma"/>
            <family val="2"/>
          </rPr>
          <t xml:space="preserve">
No core pick.  Calculated depth based on televiewer
</t>
        </r>
      </text>
    </comment>
  </commentList>
</comments>
</file>

<file path=xl/sharedStrings.xml><?xml version="1.0" encoding="utf-8"?>
<sst xmlns="http://schemas.openxmlformats.org/spreadsheetml/2006/main" count="668" uniqueCount="258">
  <si>
    <t>Televiewer Orientation and Aperture/Thickness</t>
  </si>
  <si>
    <t>Name</t>
  </si>
  <si>
    <t>Televiewer Depth</t>
  </si>
  <si>
    <t>Core Depth</t>
  </si>
  <si>
    <t>Flow</t>
  </si>
  <si>
    <t>WR</t>
  </si>
  <si>
    <t>TD</t>
  </si>
  <si>
    <t>PS</t>
  </si>
  <si>
    <t>HN</t>
  </si>
  <si>
    <t>CU</t>
  </si>
  <si>
    <t>Dip Azim</t>
  </si>
  <si>
    <t>Dip Angle</t>
  </si>
  <si>
    <t>Pole Trend</t>
  </si>
  <si>
    <t>Pole Plunge</t>
  </si>
  <si>
    <t>Aperture</t>
  </si>
  <si>
    <t>SigmaV</t>
  </si>
  <si>
    <t>m</t>
  </si>
  <si>
    <t>ft</t>
  </si>
  <si>
    <t>deg</t>
  </si>
  <si>
    <t>mm</t>
  </si>
  <si>
    <t>E1-P</t>
  </si>
  <si>
    <t>P-2 (Top Weep Zone)</t>
  </si>
  <si>
    <t>x</t>
  </si>
  <si>
    <t>P-10 (Bottom Weep Zone)</t>
  </si>
  <si>
    <t>P-24</t>
  </si>
  <si>
    <t>P-55</t>
  </si>
  <si>
    <t>P-92</t>
  </si>
  <si>
    <t>P-122</t>
  </si>
  <si>
    <t>P-127</t>
  </si>
  <si>
    <t>E1-I</t>
  </si>
  <si>
    <t>I-30</t>
  </si>
  <si>
    <t>I-83</t>
  </si>
  <si>
    <t>Top of Weep Zone</t>
  </si>
  <si>
    <t>I-90</t>
  </si>
  <si>
    <t>Bottom of Weep Zone</t>
  </si>
  <si>
    <t>Notch 5</t>
  </si>
  <si>
    <t>I-122</t>
  </si>
  <si>
    <t>Very open, large aperture fracture</t>
  </si>
  <si>
    <t>Notch 4</t>
  </si>
  <si>
    <t>Notch 3</t>
  </si>
  <si>
    <t>I-145</t>
  </si>
  <si>
    <t>Zone of open vuggy fractures (wormholes)</t>
  </si>
  <si>
    <t>I-146</t>
  </si>
  <si>
    <t>Notch 2</t>
  </si>
  <si>
    <t>Notch 1</t>
  </si>
  <si>
    <t>I-195</t>
  </si>
  <si>
    <t>Complex zone 190-200 around quartz nodules/veins</t>
  </si>
  <si>
    <t>E1-OT</t>
  </si>
  <si>
    <t>Small fracture w/ pinholes along mineralized fracture.</t>
  </si>
  <si>
    <t>OT-40</t>
  </si>
  <si>
    <t>1' wormrock zone</t>
  </si>
  <si>
    <t xml:space="preserve"> </t>
  </si>
  <si>
    <t>Major open fracture with dogtooth spar calcite</t>
  </si>
  <si>
    <t>OT-53</t>
  </si>
  <si>
    <t>TD: Bottom of Weep Zone</t>
  </si>
  <si>
    <t>WR: small mineralized fracture with questionable pinhole</t>
  </si>
  <si>
    <t>OT-79</t>
  </si>
  <si>
    <t>WR: mineralized fracture with open space, ~0.02' thick</t>
  </si>
  <si>
    <t>WR: mineralized fracture with opening all the way along the fracture.  May have been flowing fracture in the intermediate zone</t>
  </si>
  <si>
    <t>OT-89</t>
  </si>
  <si>
    <t>WR: Very distinct vuggy section; has rusty areas surrounding some of the vugs</t>
  </si>
  <si>
    <t>OT-92</t>
  </si>
  <si>
    <t>WR: Major fracture with large dogtooth spar; clearly major opening</t>
  </si>
  <si>
    <t>OT-132</t>
  </si>
  <si>
    <t>WR: Major fracture with vugs distributed along length, 132-133, many fractures and vugs</t>
  </si>
  <si>
    <t>OT-161</t>
  </si>
  <si>
    <t>TD: OT-P Connector; WR: Major fracture with subsudiary fracture as well, spar throughout with 0.08' opening</t>
  </si>
  <si>
    <t>WR: Small fracture w/ some open space</t>
  </si>
  <si>
    <t>E1-OB</t>
  </si>
  <si>
    <t>WR: mineralized fracture with mulitple large vugs</t>
  </si>
  <si>
    <t>WR: Fracture marked by spotty calcite with several elongate vugs up to 0.05' long</t>
  </si>
  <si>
    <t>Comments</t>
  </si>
  <si>
    <t>OB-47</t>
  </si>
  <si>
    <t>WR: Small mineralized vein with thin &lt;0.01 vugs along fracture surface; TD: Possible (?) expression of weep zone.  Not impressive</t>
  </si>
  <si>
    <t>E1-PST</t>
  </si>
  <si>
    <t>PST-15</t>
  </si>
  <si>
    <t>PST-56</t>
  </si>
  <si>
    <t>Naturally flowing fracture</t>
  </si>
  <si>
    <t>WR: Openings along fracure -somein qtz pod (small); TD: wormy</t>
  </si>
  <si>
    <t>WR: Mineralized fracture, small vugs.</t>
  </si>
  <si>
    <t>.1' thick wormy fracture</t>
  </si>
  <si>
    <t>WR: good fracture with well developed vugs</t>
  </si>
  <si>
    <t>WR: Fracture taken by AG</t>
  </si>
  <si>
    <t>WR: Open fracture skimmed by hole</t>
  </si>
  <si>
    <t>104'-120', TD: wormy, weep-type zone?, WR: 115, major wormy fracture ; PS: Zone of open/wormhole fractures &amp; vugs, occuring both individually and in groups</t>
  </si>
  <si>
    <t>PST-104</t>
  </si>
  <si>
    <t>PST-120</t>
  </si>
  <si>
    <t>Bottom of weep-type zone</t>
  </si>
  <si>
    <t>E1-PSB</t>
  </si>
  <si>
    <t>WR: Shallow vugs with a rusty rimming them</t>
  </si>
  <si>
    <t>largely healed fracture with small rare holes</t>
  </si>
  <si>
    <t>small vug in mineralized fracture</t>
  </si>
  <si>
    <t>WR: 149.6-150 small pinhole</t>
  </si>
  <si>
    <t>WR: small vugs in fracture</t>
  </si>
  <si>
    <t>WR: Well-developed opening in a mineralized zone, w/ aperture of 0.02 in.</t>
  </si>
  <si>
    <t>E1-PDT</t>
  </si>
  <si>
    <t>PDT-142</t>
  </si>
  <si>
    <t>PDT-169</t>
  </si>
  <si>
    <t>E1-PDB</t>
  </si>
  <si>
    <t>WR: Open fracture with calcite, breccia, and several vugs, significant</t>
  </si>
  <si>
    <t>WR: brecciated zone without open fracture but has well developed fracture on downhole side</t>
  </si>
  <si>
    <t>PDT-107</t>
  </si>
  <si>
    <t xml:space="preserve">Find fracture flow from E1-I, but not reciprocal, TD: largely healed, seems to flow from small opening </t>
  </si>
  <si>
    <t>Fracture taken by AG; logged as open appears open in core photos</t>
  </si>
  <si>
    <t>PDT-178</t>
  </si>
  <si>
    <t>PSB-186</t>
  </si>
  <si>
    <t>PSB-191</t>
  </si>
  <si>
    <t>PSB-196</t>
  </si>
  <si>
    <t>PST-24</t>
  </si>
  <si>
    <t>WR: Mineralized w/ rare, small holes.</t>
  </si>
  <si>
    <t>WR: etched quartz pod with small fracture in country rock - not significant</t>
  </si>
  <si>
    <t>WR: Fracture with good calcite lining and pyrite - 0.1" thick core is broken along fracture</t>
  </si>
  <si>
    <t>TD: Weep Zone, no televiewer (under casing).  Assumed orientation based on intersections in other holes and trend on drfit wall (WR notes could be drift damage.  TD considers this the flowing weep that hits the drift. Zone of worm rock, breccia (partly healed and open fractures.  WR: Frequent fractures that may be due to drilling but more likely due to drift damage.  Zone or weep zone (?) material below this zone is very competent</t>
  </si>
  <si>
    <t>TD:   OT-P connector, WR: Significant fracture w/ calcite filling &amp; open fracture face, fracture surface has bumps that appear to be sheared off wide-open fracture &amp; fracture filling going around bumps."</t>
  </si>
  <si>
    <t>WR: Two thin, open fractures, vug porosity lined w/ crystalline material, somewhat isolated vug w/in calcite-filled fractures</t>
  </si>
  <si>
    <t>WR: Small fracture with pinhole mineralization</t>
  </si>
  <si>
    <t>TD: Top of Weep Zone, WR: 38.9-43, Major wormy section,very brecciated;much internal structure</t>
  </si>
  <si>
    <t>WR: 1' wormrock zone</t>
  </si>
  <si>
    <t>WR: .1' calcite with wormrock</t>
  </si>
  <si>
    <t xml:space="preserve">WR: High angle fracture filled with calcite and included larger pyrite grains.  Fracture in core is rough (on core surface?TD) but may be due to plucking.  </t>
  </si>
  <si>
    <t>WR: Large fracture with calcite spar ~0.2" thick.  Pyrite developed along Poorman then calcite developed on top of pyrite.  Very prominent.  No brecciation.  TD:  Proposed intermediate zone, but did not flow in find fracture exercise.</t>
  </si>
  <si>
    <t>PST-84</t>
  </si>
  <si>
    <t>PST-103</t>
  </si>
  <si>
    <t>PSB-27</t>
  </si>
  <si>
    <t>PSB-78</t>
  </si>
  <si>
    <t>PSB-149</t>
  </si>
  <si>
    <t>PSB-150</t>
  </si>
  <si>
    <t>PDB-122</t>
  </si>
  <si>
    <t>OB-46</t>
  </si>
  <si>
    <t>OT-80</t>
  </si>
  <si>
    <t>OT-52</t>
  </si>
  <si>
    <t>OT-50</t>
  </si>
  <si>
    <t>OT-47</t>
  </si>
  <si>
    <t>OT-49</t>
  </si>
  <si>
    <t>OT-15</t>
  </si>
  <si>
    <t>I-124</t>
  </si>
  <si>
    <t>P-57</t>
  </si>
  <si>
    <t>OT-39</t>
  </si>
  <si>
    <t>OT-69</t>
  </si>
  <si>
    <t>OB-67</t>
  </si>
  <si>
    <t>PDB-72</t>
  </si>
  <si>
    <t>Flows in response to pressure on P, OT-P Connector</t>
  </si>
  <si>
    <t>Flows in response to pressure on OT, OT-P Connector</t>
  </si>
  <si>
    <t>Flowed in response to E1-I pressure.  E1-I did not respond to pressure E1-PDT</t>
  </si>
  <si>
    <t>Per PS naturally flowing location in find fracture exercise</t>
  </si>
  <si>
    <t>OT-78</t>
  </si>
  <si>
    <t>DTS anomaly during stim 3</t>
  </si>
  <si>
    <t>DTS anomaly from Stim 3, Orientation based on originating from Stim3 at E1-I</t>
  </si>
  <si>
    <t>PSB-183</t>
  </si>
  <si>
    <t>Hypothesis of flow from deep in PSB during find fracture exercise.  Not actually observed.</t>
  </si>
  <si>
    <t>Need Notes</t>
  </si>
  <si>
    <t>TD: Major filled fracture seen in video of "jets" from Stim 2; flagged as possible flow feature by TD in 11/17, but did not flow in find fracture exercise.</t>
  </si>
  <si>
    <t>OT-45</t>
  </si>
  <si>
    <t>OT-84</t>
  </si>
  <si>
    <t>PST-45</t>
  </si>
  <si>
    <t>PST-91</t>
  </si>
  <si>
    <t>PST-101</t>
  </si>
  <si>
    <t>PST-113</t>
  </si>
  <si>
    <t>Rubble in core</t>
  </si>
  <si>
    <t>Depth</t>
  </si>
  <si>
    <t>Azimuth</t>
  </si>
  <si>
    <t>Dip</t>
  </si>
  <si>
    <t>Type</t>
  </si>
  <si>
    <t>no data</t>
  </si>
  <si>
    <t>Core Depth Corrected to TV</t>
  </si>
  <si>
    <t>Craig's pick not same fracture as core; core fracture is normal to axis</t>
  </si>
  <si>
    <t>Core</t>
  </si>
  <si>
    <t>T_V</t>
  </si>
  <si>
    <t>I</t>
  </si>
  <si>
    <t>OB</t>
  </si>
  <si>
    <t>OT</t>
  </si>
  <si>
    <t>P</t>
  </si>
  <si>
    <t>PDB</t>
  </si>
  <si>
    <t>PDT</t>
  </si>
  <si>
    <t>PSB</t>
  </si>
  <si>
    <t>PST</t>
  </si>
  <si>
    <t>Healed fracture, partialy open with vug, orientation picked by TD based on similar CU picks</t>
  </si>
  <si>
    <t>b</t>
  </si>
  <si>
    <t>WR: small mineralized fracture with small pinhole (below OTV depth)</t>
  </si>
  <si>
    <t>113 and 118 not in Craig's list.  TD picked and oriented by hand</t>
  </si>
  <si>
    <t>Internal to Weep Zone</t>
  </si>
  <si>
    <t>Not significant etchd quartz vein</t>
  </si>
  <si>
    <t xml:space="preserve">         Depth[m]</t>
  </si>
  <si>
    <t xml:space="preserve">   EquivRadius[m]</t>
  </si>
  <si>
    <t xml:space="preserve">          FracSet </t>
  </si>
  <si>
    <t xml:space="preserve"> wellID </t>
  </si>
  <si>
    <t xml:space="preserve">   E1-I </t>
  </si>
  <si>
    <t xml:space="preserve">   E1-P </t>
  </si>
  <si>
    <t xml:space="preserve">  E1-OT </t>
  </si>
  <si>
    <t xml:space="preserve">  E1-OB </t>
  </si>
  <si>
    <t xml:space="preserve"> E1-PDT </t>
  </si>
  <si>
    <t xml:space="preserve"> E1-PSB </t>
  </si>
  <si>
    <t xml:space="preserve"> E1-PST </t>
  </si>
  <si>
    <t xml:space="preserve"> E1-PDB </t>
  </si>
  <si>
    <t>Center Location</t>
  </si>
  <si>
    <t xml:space="preserve">             X[ft]</t>
  </si>
  <si>
    <t xml:space="preserve">             Y[ft]</t>
  </si>
  <si>
    <t xml:space="preserve">             Z[ft]</t>
  </si>
  <si>
    <t xml:space="preserve">      Pole Trend</t>
  </si>
  <si>
    <t xml:space="preserve">    Pole  Plunge</t>
  </si>
  <si>
    <t>Dip Vector Tr</t>
  </si>
  <si>
    <t>Dip Vector Pl</t>
  </si>
  <si>
    <t xml:space="preserve">      Strike</t>
  </si>
  <si>
    <t xml:space="preserve">    DipAngle</t>
  </si>
  <si>
    <t>Orientation, Degrees</t>
  </si>
  <si>
    <t xml:space="preserve">   </t>
  </si>
  <si>
    <t xml:space="preserve">  </t>
  </si>
  <si>
    <t xml:space="preserve">    </t>
  </si>
  <si>
    <t>Weep_Map_NE_E1-I_Backwall</t>
  </si>
  <si>
    <t>Weep_Map_NE_E1-I</t>
  </si>
  <si>
    <t>X ft</t>
  </si>
  <si>
    <t>Y ft</t>
  </si>
  <si>
    <t>Z ft</t>
  </si>
  <si>
    <t>Length ft</t>
  </si>
  <si>
    <t>MD ft</t>
  </si>
  <si>
    <t>Weep_Map_SW_E1-I</t>
  </si>
  <si>
    <t>Weep_Map_SW_E1-I_BackWall</t>
  </si>
  <si>
    <t>Drift Weep Scanlines use E1-I Length on Drift as origin</t>
  </si>
  <si>
    <t xml:space="preserve">  Trend[deg]  </t>
  </si>
  <si>
    <t xml:space="preserve">  Plunge[deg]  </t>
  </si>
  <si>
    <t xml:space="preserve">  SW_Drift_Weep_97_1</t>
  </si>
  <si>
    <t xml:space="preserve">  SW_Drift_Weep_120_1</t>
  </si>
  <si>
    <t xml:space="preserve">  SW_Drift_Weep_45_1</t>
  </si>
  <si>
    <t xml:space="preserve">  SW_Drift_Weep_90</t>
  </si>
  <si>
    <t xml:space="preserve">  SW_Drift_Weep_76</t>
  </si>
  <si>
    <t xml:space="preserve">  SW_Drift_Weep_158_1</t>
  </si>
  <si>
    <t xml:space="preserve">  SW_Drift_Weep_70_1</t>
  </si>
  <si>
    <t xml:space="preserve">  SW_Drift_Weep_5_1</t>
  </si>
  <si>
    <t xml:space="preserve">  NE_Drift_Weep_71_1</t>
  </si>
  <si>
    <t xml:space="preserve">  NE_Drift_Weep_115_1</t>
  </si>
  <si>
    <t xml:space="preserve">  NE_Drift_Weep_113_1</t>
  </si>
  <si>
    <t xml:space="preserve">  NE_Drift_Weep_118_1</t>
  </si>
  <si>
    <t>Weeps on NW E1-I Scan</t>
  </si>
  <si>
    <t>Weeps On SW E1-I Scan</t>
  </si>
  <si>
    <t>Weeps on SW E1-I Backwall Scan</t>
  </si>
  <si>
    <t xml:space="preserve">  EquivRadius ft</t>
  </si>
  <si>
    <t>FracMan Fracture</t>
  </si>
  <si>
    <t>Scanline SW from PST Collar</t>
  </si>
  <si>
    <t xml:space="preserve">  X[ft]  </t>
  </si>
  <si>
    <t xml:space="preserve">  Y[ft]  </t>
  </si>
  <si>
    <t xml:space="preserve">  Z[ft]</t>
  </si>
  <si>
    <t xml:space="preserve">  Z[ft]  </t>
  </si>
  <si>
    <t>trend (deg)</t>
  </si>
  <si>
    <t>Punge (deg)</t>
  </si>
  <si>
    <t>Length</t>
  </si>
  <si>
    <t>Seepage Interval</t>
  </si>
  <si>
    <t xml:space="preserve">  MD_Top[ft]  </t>
  </si>
  <si>
    <t xml:space="preserve">  MD_Bottom[ft]  </t>
  </si>
  <si>
    <t xml:space="preserve">  Length[ft]  </t>
  </si>
  <si>
    <t xml:space="preserve">  X_Top[ft]  </t>
  </si>
  <si>
    <t xml:space="preserve">  Y_Top[ft]  </t>
  </si>
  <si>
    <t xml:space="preserve">  Z_Top[ft]  </t>
  </si>
  <si>
    <t xml:space="preserve">  X_Bottom[ft]  </t>
  </si>
  <si>
    <t xml:space="preserve">  Y_Bottom[ft]  </t>
  </si>
  <si>
    <t xml:space="preserve">  Z_Bottom[ft]</t>
  </si>
  <si>
    <t xml:space="preserve">Start </t>
  </si>
  <si>
    <t>End</t>
  </si>
  <si>
    <t>Compilation of data for deterministic DFN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</si>
</sst>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9"/>
      <color indexed="81"/>
      <name val="Tahoma"/>
      <family val="2"/>
    </font>
    <font>
      <b/>
      <sz val="9"/>
      <color indexed="81"/>
      <name val="Tahoma"/>
      <family val="2"/>
    </font>
    <font>
      <b/>
      <sz val="11"/>
      <color rgb="FFFF0000"/>
      <name val="Calibri"/>
      <family val="2"/>
      <scheme val="minor"/>
    </font>
    <font>
      <b/>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wrapText="1"/>
    </xf>
    <xf numFmtId="0" fontId="0" fillId="0" borderId="0" xfId="0" applyFont="1"/>
    <xf numFmtId="0" fontId="0" fillId="0" borderId="0" xfId="0" applyFont="1" applyAlignment="1">
      <alignment horizontal="center" vertical="center"/>
    </xf>
    <xf numFmtId="164" fontId="0"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xf>
    <xf numFmtId="164" fontId="0" fillId="0" borderId="0" xfId="0" applyNumberFormat="1" applyFont="1" applyAlignment="1">
      <alignment horizontal="center" vertical="center" wrapText="1"/>
    </xf>
    <xf numFmtId="1" fontId="1" fillId="0" borderId="0" xfId="0" applyNumberFormat="1" applyFont="1" applyAlignment="1">
      <alignment horizontal="center" vertical="center"/>
    </xf>
    <xf numFmtId="2" fontId="0" fillId="0" borderId="0" xfId="0" applyNumberFormat="1" applyFont="1" applyAlignment="1">
      <alignment horizontal="center" vertical="center"/>
    </xf>
    <xf numFmtId="14" fontId="0" fillId="0" borderId="0" xfId="0" applyNumberFormat="1" applyFont="1" applyAlignment="1">
      <alignment horizontal="center" vertical="center"/>
    </xf>
    <xf numFmtId="0" fontId="0" fillId="2" borderId="0" xfId="0" applyFont="1" applyFill="1" applyAlignment="1">
      <alignment horizontal="center" vertical="center"/>
    </xf>
    <xf numFmtId="164" fontId="0" fillId="2" borderId="0" xfId="0" applyNumberFormat="1" applyFont="1" applyFill="1" applyAlignment="1">
      <alignment horizontal="center" vertical="center"/>
    </xf>
    <xf numFmtId="0" fontId="0" fillId="0" borderId="0" xfId="0" applyFont="1" applyAlignment="1">
      <alignment vertical="center"/>
    </xf>
    <xf numFmtId="164" fontId="0" fillId="0" borderId="0" xfId="0" applyNumberFormat="1" applyFont="1" applyAlignment="1">
      <alignment vertical="center"/>
    </xf>
    <xf numFmtId="0" fontId="0" fillId="0" borderId="0" xfId="0" applyFont="1" applyFill="1" applyAlignment="1">
      <alignment vertical="center"/>
    </xf>
    <xf numFmtId="2" fontId="0" fillId="0" borderId="0" xfId="0" applyNumberFormat="1"/>
    <xf numFmtId="2" fontId="1" fillId="0" borderId="0" xfId="0" applyNumberFormat="1" applyFont="1" applyAlignment="1">
      <alignment horizontal="center" vertical="center"/>
    </xf>
    <xf numFmtId="1" fontId="1" fillId="0" borderId="0" xfId="0" applyNumberFormat="1" applyFont="1" applyAlignment="1">
      <alignment horizontal="right"/>
    </xf>
    <xf numFmtId="164" fontId="1" fillId="0" borderId="0" xfId="0" applyNumberFormat="1" applyFont="1" applyAlignment="1">
      <alignment horizontal="right"/>
    </xf>
    <xf numFmtId="0" fontId="2" fillId="0" borderId="0" xfId="0" applyFont="1" applyAlignment="1">
      <alignment horizontal="right"/>
    </xf>
    <xf numFmtId="164" fontId="0" fillId="0" borderId="0" xfId="0" applyNumberFormat="1" applyFont="1" applyAlignment="1">
      <alignment horizontal="right"/>
    </xf>
    <xf numFmtId="1" fontId="0" fillId="0" borderId="0" xfId="0" applyNumberFormat="1" applyFont="1" applyAlignment="1">
      <alignment horizontal="right"/>
    </xf>
    <xf numFmtId="0" fontId="1" fillId="0" borderId="0" xfId="0" applyFont="1" applyAlignment="1">
      <alignment horizontal="right"/>
    </xf>
    <xf numFmtId="0" fontId="0" fillId="0" borderId="0" xfId="0" applyFont="1" applyAlignment="1">
      <alignment horizontal="right"/>
    </xf>
    <xf numFmtId="164" fontId="2" fillId="0" borderId="0" xfId="0" applyNumberFormat="1" applyFont="1" applyAlignment="1">
      <alignment horizontal="right"/>
    </xf>
    <xf numFmtId="1" fontId="3" fillId="0" borderId="0" xfId="0" applyNumberFormat="1" applyFont="1" applyAlignment="1">
      <alignment horizontal="right"/>
    </xf>
    <xf numFmtId="0" fontId="0" fillId="2" borderId="0" xfId="0" applyFont="1" applyFill="1" applyAlignment="1">
      <alignment horizontal="right"/>
    </xf>
    <xf numFmtId="0" fontId="0" fillId="0" borderId="0" xfId="0" applyAlignment="1">
      <alignment horizontal="right"/>
    </xf>
    <xf numFmtId="0" fontId="6" fillId="0" borderId="0" xfId="0" applyFont="1"/>
    <xf numFmtId="2" fontId="6" fillId="0" borderId="0" xfId="0" applyNumberFormat="1" applyFont="1"/>
    <xf numFmtId="2" fontId="0" fillId="0" borderId="0" xfId="0" applyNumberFormat="1" applyAlignment="1">
      <alignment horizontal="right"/>
    </xf>
    <xf numFmtId="2" fontId="6" fillId="0" borderId="0" xfId="0" applyNumberFormat="1" applyFont="1" applyAlignment="1">
      <alignment horizontal="right" vertical="center"/>
    </xf>
    <xf numFmtId="0" fontId="0" fillId="0" borderId="0" xfId="0" applyFont="1" applyFill="1" applyAlignment="1">
      <alignment horizontal="center" vertical="center"/>
    </xf>
    <xf numFmtId="164" fontId="0" fillId="0" borderId="0" xfId="0" applyNumberFormat="1" applyFont="1" applyFill="1" applyAlignment="1">
      <alignment horizontal="center" vertical="center"/>
    </xf>
    <xf numFmtId="164" fontId="6" fillId="0" borderId="0" xfId="0" applyNumberFormat="1" applyFont="1" applyAlignment="1">
      <alignment horizontal="center" vertical="center"/>
    </xf>
    <xf numFmtId="164" fontId="0" fillId="0" borderId="0" xfId="0" applyNumberFormat="1"/>
    <xf numFmtId="0" fontId="0" fillId="2" borderId="0" xfId="0" applyFill="1"/>
    <xf numFmtId="0" fontId="6" fillId="2" borderId="0" xfId="0" applyFont="1" applyFill="1"/>
    <xf numFmtId="0" fontId="0" fillId="0" borderId="0" xfId="0" applyFill="1"/>
    <xf numFmtId="0" fontId="6" fillId="0" borderId="0" xfId="0" applyFont="1" applyFill="1"/>
    <xf numFmtId="1" fontId="7" fillId="0" borderId="0" xfId="0" applyNumberFormat="1" applyFont="1" applyAlignment="1">
      <alignment horizontal="right"/>
    </xf>
    <xf numFmtId="0" fontId="0" fillId="2" borderId="1" xfId="0" applyFill="1" applyBorder="1"/>
    <xf numFmtId="2" fontId="6" fillId="2" borderId="2" xfId="0" applyNumberFormat="1" applyFont="1" applyFill="1" applyBorder="1" applyAlignment="1">
      <alignment horizontal="right" vertical="center"/>
    </xf>
    <xf numFmtId="0" fontId="0" fillId="2" borderId="2" xfId="0" applyFill="1" applyBorder="1"/>
    <xf numFmtId="0" fontId="0" fillId="2" borderId="3" xfId="0" applyFill="1" applyBorder="1"/>
    <xf numFmtId="0" fontId="0" fillId="2" borderId="4" xfId="0" applyFill="1" applyBorder="1"/>
    <xf numFmtId="2" fontId="0" fillId="2" borderId="5" xfId="0" applyNumberFormat="1" applyFill="1" applyBorder="1" applyAlignment="1">
      <alignment horizontal="right"/>
    </xf>
    <xf numFmtId="0" fontId="0" fillId="2" borderId="5" xfId="0" applyFill="1" applyBorder="1"/>
    <xf numFmtId="0" fontId="0" fillId="2" borderId="6" xfId="0" applyFill="1" applyBorder="1"/>
    <xf numFmtId="2" fontId="0" fillId="2" borderId="2" xfId="0" applyNumberFormat="1" applyFill="1" applyBorder="1" applyAlignment="1">
      <alignment horizontal="right"/>
    </xf>
    <xf numFmtId="2" fontId="6" fillId="2" borderId="5" xfId="0" applyNumberFormat="1" applyFont="1" applyFill="1" applyBorder="1" applyAlignment="1">
      <alignment horizontal="right" vertical="center"/>
    </xf>
    <xf numFmtId="0" fontId="6" fillId="2" borderId="5" xfId="0" applyFont="1" applyFill="1" applyBorder="1"/>
    <xf numFmtId="2" fontId="0" fillId="2" borderId="2" xfId="0" applyNumberFormat="1" applyFill="1" applyBorder="1"/>
    <xf numFmtId="2" fontId="6" fillId="2" borderId="5" xfId="0" applyNumberFormat="1" applyFont="1" applyFill="1" applyBorder="1"/>
    <xf numFmtId="2" fontId="6" fillId="2" borderId="2" xfId="0" applyNumberFormat="1" applyFont="1" applyFill="1" applyBorder="1"/>
    <xf numFmtId="2" fontId="0" fillId="2" borderId="5" xfId="0" applyNumberFormat="1" applyFill="1" applyBorder="1"/>
    <xf numFmtId="164" fontId="6" fillId="2" borderId="2" xfId="0" applyNumberFormat="1" applyFont="1" applyFill="1" applyBorder="1" applyAlignment="1">
      <alignment horizontal="center" vertical="center"/>
    </xf>
    <xf numFmtId="164" fontId="6" fillId="2" borderId="5" xfId="0" applyNumberFormat="1" applyFont="1" applyFill="1" applyBorder="1" applyAlignment="1">
      <alignment horizontal="center" vertical="center"/>
    </xf>
    <xf numFmtId="0" fontId="0" fillId="2" borderId="7" xfId="0" applyFill="1" applyBorder="1"/>
    <xf numFmtId="0" fontId="6" fillId="2" borderId="8" xfId="0" applyFont="1" applyFill="1" applyBorder="1"/>
    <xf numFmtId="1" fontId="7" fillId="2" borderId="8" xfId="0" applyNumberFormat="1" applyFont="1" applyFill="1" applyBorder="1" applyAlignment="1">
      <alignment horizontal="right"/>
    </xf>
    <xf numFmtId="0" fontId="0" fillId="2" borderId="8" xfId="0" applyFill="1" applyBorder="1"/>
    <xf numFmtId="0" fontId="0" fillId="2" borderId="9" xfId="0" applyFill="1" applyBorder="1"/>
    <xf numFmtId="0" fontId="6" fillId="2" borderId="2" xfId="0" applyFont="1" applyFill="1" applyBorder="1"/>
    <xf numFmtId="0" fontId="0" fillId="0" borderId="0" xfId="0" applyAlignment="1">
      <alignment horizontal="center"/>
    </xf>
    <xf numFmtId="11" fontId="0" fillId="0" borderId="0" xfId="0" applyNumberFormat="1"/>
    <xf numFmtId="0" fontId="0" fillId="0" borderId="0" xfId="0" applyFont="1" applyAlignment="1">
      <alignment horizontal="center" vertical="center"/>
    </xf>
    <xf numFmtId="0" fontId="0" fillId="0" borderId="2"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4361320296915"/>
          <c:y val="8.4457871769050008E-3"/>
          <c:w val="0.70423515496317146"/>
          <c:h val="0.89422874379508532"/>
        </c:manualLayout>
      </c:layout>
      <c:scatterChart>
        <c:scatterStyle val="lineMarker"/>
        <c:varyColors val="0"/>
        <c:ser>
          <c:idx val="0"/>
          <c:order val="0"/>
          <c:tx>
            <c:strRef>
              <c:f>'Core-TV Registration'!$B$11</c:f>
              <c:strCache>
                <c:ptCount val="1"/>
                <c:pt idx="0">
                  <c:v>OB</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'Core-TV Registration'!$F$11:$F$14</c:f>
              <c:numCache>
                <c:formatCode>General</c:formatCode>
                <c:ptCount val="4"/>
                <c:pt idx="0">
                  <c:v>32.4</c:v>
                </c:pt>
                <c:pt idx="1">
                  <c:v>76.8</c:v>
                </c:pt>
                <c:pt idx="2">
                  <c:v>113.6</c:v>
                </c:pt>
                <c:pt idx="3">
                  <c:v>162.6</c:v>
                </c:pt>
              </c:numCache>
            </c:numRef>
          </c:xVal>
          <c:yVal>
            <c:numRef>
              <c:f>'Core-TV Registration'!$G$11:$G$14</c:f>
              <c:numCache>
                <c:formatCode>General</c:formatCode>
                <c:ptCount val="4"/>
                <c:pt idx="0">
                  <c:v>0.39999999999999858</c:v>
                </c:pt>
                <c:pt idx="1">
                  <c:v>0.79999999999999716</c:v>
                </c:pt>
                <c:pt idx="2">
                  <c:v>0.89999999999999147</c:v>
                </c:pt>
                <c:pt idx="3">
                  <c:v>1.1999999999999886</c:v>
                </c:pt>
              </c:numCache>
            </c:numRef>
          </c:yVal>
          <c:smooth val="0"/>
          <c:extLst>
            <c:ext xmlns:c16="http://schemas.microsoft.com/office/drawing/2014/chart" uri="{C3380CC4-5D6E-409C-BE32-E72D297353CC}">
              <c16:uniqueId val="{00000001-3A5B-4161-875E-851E27B7AC60}"/>
            </c:ext>
          </c:extLst>
        </c:ser>
        <c:ser>
          <c:idx val="1"/>
          <c:order val="1"/>
          <c:tx>
            <c:strRef>
              <c:f>'Core-TV Registration'!$B$2</c:f>
              <c:strCache>
                <c:ptCount val="1"/>
                <c:pt idx="0">
                  <c:v>I</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340869397164719"/>
                  <c:y val="1.744983315934428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'Core-TV Registration'!$F$2:$F$6</c:f>
              <c:numCache>
                <c:formatCode>General</c:formatCode>
                <c:ptCount val="5"/>
                <c:pt idx="0">
                  <c:v>25.4</c:v>
                </c:pt>
                <c:pt idx="1">
                  <c:v>61.1</c:v>
                </c:pt>
                <c:pt idx="2">
                  <c:v>121.9</c:v>
                </c:pt>
                <c:pt idx="3">
                  <c:v>146.4</c:v>
                </c:pt>
                <c:pt idx="4">
                  <c:v>165.6</c:v>
                </c:pt>
              </c:numCache>
            </c:numRef>
          </c:xVal>
          <c:yVal>
            <c:numRef>
              <c:f>'Core-TV Registration'!$G$2:$G$6</c:f>
              <c:numCache>
                <c:formatCode>General</c:formatCode>
                <c:ptCount val="5"/>
                <c:pt idx="0">
                  <c:v>-0.30000000000000071</c:v>
                </c:pt>
                <c:pt idx="1">
                  <c:v>0.20000000000000284</c:v>
                </c:pt>
                <c:pt idx="2">
                  <c:v>0.60000000000000853</c:v>
                </c:pt>
                <c:pt idx="3">
                  <c:v>0.70000000000001705</c:v>
                </c:pt>
                <c:pt idx="4">
                  <c:v>0.69999999999998863</c:v>
                </c:pt>
              </c:numCache>
            </c:numRef>
          </c:yVal>
          <c:smooth val="0"/>
          <c:extLst>
            <c:ext xmlns:c16="http://schemas.microsoft.com/office/drawing/2014/chart" uri="{C3380CC4-5D6E-409C-BE32-E72D297353CC}">
              <c16:uniqueId val="{00000003-3A5B-4161-875E-851E27B7AC60}"/>
            </c:ext>
          </c:extLst>
        </c:ser>
        <c:ser>
          <c:idx val="2"/>
          <c:order val="2"/>
          <c:tx>
            <c:strRef>
              <c:f>'Core-TV Registration'!$B$17</c:f>
              <c:strCache>
                <c:ptCount val="1"/>
                <c:pt idx="0">
                  <c:v>OT</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5106197391076423"/>
                  <c:y val="-9.3353079066556526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'Core-TV Registration'!$F$16:$F$20</c:f>
              <c:numCache>
                <c:formatCode>General</c:formatCode>
                <c:ptCount val="5"/>
                <c:pt idx="0">
                  <c:v>25</c:v>
                </c:pt>
                <c:pt idx="1">
                  <c:v>39.700000000000003</c:v>
                </c:pt>
                <c:pt idx="2">
                  <c:v>91.7</c:v>
                </c:pt>
                <c:pt idx="3">
                  <c:v>144.30000000000001</c:v>
                </c:pt>
                <c:pt idx="4">
                  <c:v>161.1</c:v>
                </c:pt>
              </c:numCache>
            </c:numRef>
          </c:xVal>
          <c:yVal>
            <c:numRef>
              <c:f>'Core-TV Registration'!$G$16:$G$20</c:f>
              <c:numCache>
                <c:formatCode>General</c:formatCode>
                <c:ptCount val="5"/>
                <c:pt idx="0">
                  <c:v>-0.30000000000000071</c:v>
                </c:pt>
                <c:pt idx="1">
                  <c:v>-0.29999999999999716</c:v>
                </c:pt>
                <c:pt idx="2">
                  <c:v>-0.29999999999999716</c:v>
                </c:pt>
                <c:pt idx="3">
                  <c:v>-0.5</c:v>
                </c:pt>
                <c:pt idx="4">
                  <c:v>-0.5</c:v>
                </c:pt>
              </c:numCache>
            </c:numRef>
          </c:yVal>
          <c:smooth val="0"/>
          <c:extLst>
            <c:ext xmlns:c16="http://schemas.microsoft.com/office/drawing/2014/chart" uri="{C3380CC4-5D6E-409C-BE32-E72D297353CC}">
              <c16:uniqueId val="{00000005-3A5B-4161-875E-851E27B7AC60}"/>
            </c:ext>
          </c:extLst>
        </c:ser>
        <c:ser>
          <c:idx val="3"/>
          <c:order val="3"/>
          <c:tx>
            <c:strRef>
              <c:f>'Core-TV Registration'!$B$23</c:f>
              <c:strCache>
                <c:ptCount val="1"/>
                <c:pt idx="0">
                  <c:v>P</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2140577411275801"/>
                  <c:y val="6.9643093174504263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'Core-TV Registration'!$F$22:$F$27</c:f>
              <c:numCache>
                <c:formatCode>General</c:formatCode>
                <c:ptCount val="6"/>
                <c:pt idx="0">
                  <c:v>24</c:v>
                </c:pt>
                <c:pt idx="1">
                  <c:v>55.2</c:v>
                </c:pt>
                <c:pt idx="2">
                  <c:v>75.650000000000006</c:v>
                </c:pt>
                <c:pt idx="3">
                  <c:v>122.1</c:v>
                </c:pt>
                <c:pt idx="4">
                  <c:v>128</c:v>
                </c:pt>
                <c:pt idx="5">
                  <c:v>177</c:v>
                </c:pt>
              </c:numCache>
            </c:numRef>
          </c:xVal>
          <c:yVal>
            <c:numRef>
              <c:f>'Core-TV Registration'!$G$22:$G$27</c:f>
              <c:numCache>
                <c:formatCode>General</c:formatCode>
                <c:ptCount val="6"/>
                <c:pt idx="0">
                  <c:v>0.10000000000000142</c:v>
                </c:pt>
                <c:pt idx="1">
                  <c:v>0.38000000000000256</c:v>
                </c:pt>
                <c:pt idx="2">
                  <c:v>9.0000000000003411E-2</c:v>
                </c:pt>
                <c:pt idx="3" formatCode="0.0">
                  <c:v>0.34999999999999432</c:v>
                </c:pt>
                <c:pt idx="4" formatCode="0.0">
                  <c:v>0.40000000000000568</c:v>
                </c:pt>
                <c:pt idx="5">
                  <c:v>0.75</c:v>
                </c:pt>
              </c:numCache>
            </c:numRef>
          </c:yVal>
          <c:smooth val="0"/>
          <c:extLst>
            <c:ext xmlns:c16="http://schemas.microsoft.com/office/drawing/2014/chart" uri="{C3380CC4-5D6E-409C-BE32-E72D297353CC}">
              <c16:uniqueId val="{00000007-3A5B-4161-875E-851E27B7AC60}"/>
            </c:ext>
          </c:extLst>
        </c:ser>
        <c:ser>
          <c:idx val="4"/>
          <c:order val="4"/>
          <c:tx>
            <c:strRef>
              <c:f>'Core-TV Registration'!$B$30</c:f>
              <c:strCache>
                <c:ptCount val="1"/>
                <c:pt idx="0">
                  <c:v>PDB</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2621068862790996"/>
                  <c:y val="1.5028337285177482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'Core-TV Registration'!$F$29:$F$32</c:f>
              <c:numCache>
                <c:formatCode>General</c:formatCode>
                <c:ptCount val="4"/>
                <c:pt idx="0">
                  <c:v>31.6</c:v>
                </c:pt>
                <c:pt idx="1">
                  <c:v>90.5</c:v>
                </c:pt>
                <c:pt idx="2">
                  <c:v>168.5</c:v>
                </c:pt>
                <c:pt idx="3">
                  <c:v>194.1</c:v>
                </c:pt>
              </c:numCache>
            </c:numRef>
          </c:xVal>
          <c:yVal>
            <c:numRef>
              <c:f>'Core-TV Registration'!$G$29:$G$32</c:f>
              <c:numCache>
                <c:formatCode>General</c:formatCode>
                <c:ptCount val="4"/>
                <c:pt idx="0">
                  <c:v>0</c:v>
                </c:pt>
                <c:pt idx="1">
                  <c:v>0.5</c:v>
                </c:pt>
                <c:pt idx="2">
                  <c:v>0.80000000000001137</c:v>
                </c:pt>
                <c:pt idx="3">
                  <c:v>1</c:v>
                </c:pt>
              </c:numCache>
            </c:numRef>
          </c:yVal>
          <c:smooth val="0"/>
          <c:extLst>
            <c:ext xmlns:c16="http://schemas.microsoft.com/office/drawing/2014/chart" uri="{C3380CC4-5D6E-409C-BE32-E72D297353CC}">
              <c16:uniqueId val="{00000009-3A5B-4161-875E-851E27B7AC60}"/>
            </c:ext>
          </c:extLst>
        </c:ser>
        <c:ser>
          <c:idx val="5"/>
          <c:order val="5"/>
          <c:tx>
            <c:strRef>
              <c:f>'Core-TV Registration'!$B$35</c:f>
              <c:strCache>
                <c:ptCount val="1"/>
                <c:pt idx="0">
                  <c:v>PDT</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poly"/>
            <c:order val="2"/>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'Core-TV Registration'!$F$34:$F$38</c:f>
              <c:numCache>
                <c:formatCode>General</c:formatCode>
                <c:ptCount val="5"/>
                <c:pt idx="0">
                  <c:v>32.200000000000003</c:v>
                </c:pt>
                <c:pt idx="1">
                  <c:v>70.900000000000006</c:v>
                </c:pt>
                <c:pt idx="2">
                  <c:v>104.6</c:v>
                </c:pt>
                <c:pt idx="3">
                  <c:v>151.6</c:v>
                </c:pt>
                <c:pt idx="4">
                  <c:v>190.5</c:v>
                </c:pt>
              </c:numCache>
            </c:numRef>
          </c:xVal>
          <c:yVal>
            <c:numRef>
              <c:f>'Core-TV Registration'!$G$34:$G$38</c:f>
              <c:numCache>
                <c:formatCode>General</c:formatCode>
                <c:ptCount val="5"/>
                <c:pt idx="0">
                  <c:v>0</c:v>
                </c:pt>
                <c:pt idx="1">
                  <c:v>0.10000000000000853</c:v>
                </c:pt>
                <c:pt idx="2">
                  <c:v>0.29999999999999716</c:v>
                </c:pt>
                <c:pt idx="3">
                  <c:v>0.29999999999998295</c:v>
                </c:pt>
                <c:pt idx="4">
                  <c:v>-0.19999999999998863</c:v>
                </c:pt>
              </c:numCache>
            </c:numRef>
          </c:yVal>
          <c:smooth val="0"/>
          <c:extLst>
            <c:ext xmlns:c16="http://schemas.microsoft.com/office/drawing/2014/chart" uri="{C3380CC4-5D6E-409C-BE32-E72D297353CC}">
              <c16:uniqueId val="{0000000B-3A5B-4161-875E-851E27B7AC60}"/>
            </c:ext>
          </c:extLst>
        </c:ser>
        <c:ser>
          <c:idx val="6"/>
          <c:order val="6"/>
          <c:tx>
            <c:strRef>
              <c:f>'Core-TV Registration'!$B$41</c:f>
              <c:strCache>
                <c:ptCount val="1"/>
                <c:pt idx="0">
                  <c:v>PSB</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'Core-TV Registration'!$F$40:$F$44</c:f>
              <c:numCache>
                <c:formatCode>General</c:formatCode>
                <c:ptCount val="5"/>
                <c:pt idx="0">
                  <c:v>37.1</c:v>
                </c:pt>
                <c:pt idx="1">
                  <c:v>61.4</c:v>
                </c:pt>
                <c:pt idx="2">
                  <c:v>114.3</c:v>
                </c:pt>
                <c:pt idx="3">
                  <c:v>151.80000000000001</c:v>
                </c:pt>
                <c:pt idx="4">
                  <c:v>190</c:v>
                </c:pt>
              </c:numCache>
            </c:numRef>
          </c:xVal>
          <c:yVal>
            <c:numRef>
              <c:f>'Core-TV Registration'!$G$40:$G$44</c:f>
              <c:numCache>
                <c:formatCode>General</c:formatCode>
                <c:ptCount val="5"/>
                <c:pt idx="0">
                  <c:v>2.3000000000000043</c:v>
                </c:pt>
                <c:pt idx="1">
                  <c:v>1.7999999999999972</c:v>
                </c:pt>
                <c:pt idx="2">
                  <c:v>2.7999999999999972</c:v>
                </c:pt>
                <c:pt idx="3">
                  <c:v>2.4000000000000057</c:v>
                </c:pt>
                <c:pt idx="4">
                  <c:v>3</c:v>
                </c:pt>
              </c:numCache>
            </c:numRef>
          </c:yVal>
          <c:smooth val="0"/>
          <c:extLst>
            <c:ext xmlns:c16="http://schemas.microsoft.com/office/drawing/2014/chart" uri="{C3380CC4-5D6E-409C-BE32-E72D297353CC}">
              <c16:uniqueId val="{0000000D-3A5B-4161-875E-851E27B7AC60}"/>
            </c:ext>
          </c:extLst>
        </c:ser>
        <c:ser>
          <c:idx val="7"/>
          <c:order val="7"/>
          <c:tx>
            <c:strRef>
              <c:f>'Core-TV Registration'!$B$46</c:f>
              <c:strCache>
                <c:ptCount val="1"/>
                <c:pt idx="0">
                  <c:v>PST</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'Core-TV Registration'!$F$46:$F$50</c:f>
              <c:numCache>
                <c:formatCode>General</c:formatCode>
                <c:ptCount val="5"/>
                <c:pt idx="0">
                  <c:v>27.3</c:v>
                </c:pt>
                <c:pt idx="1">
                  <c:v>84.2</c:v>
                </c:pt>
                <c:pt idx="2">
                  <c:v>105.6</c:v>
                </c:pt>
                <c:pt idx="3">
                  <c:v>111.9</c:v>
                </c:pt>
                <c:pt idx="4">
                  <c:v>136.4</c:v>
                </c:pt>
              </c:numCache>
            </c:numRef>
          </c:xVal>
          <c:yVal>
            <c:numRef>
              <c:f>'Core-TV Registration'!$G$46:$G$50</c:f>
              <c:numCache>
                <c:formatCode>General</c:formatCode>
                <c:ptCount val="5"/>
                <c:pt idx="0">
                  <c:v>-0.19999999999999929</c:v>
                </c:pt>
                <c:pt idx="1">
                  <c:v>0.60000000000000853</c:v>
                </c:pt>
                <c:pt idx="2">
                  <c:v>1.1999999999999886</c:v>
                </c:pt>
                <c:pt idx="3">
                  <c:v>1.1000000000000085</c:v>
                </c:pt>
                <c:pt idx="4">
                  <c:v>1.5999999999999943</c:v>
                </c:pt>
              </c:numCache>
            </c:numRef>
          </c:yVal>
          <c:smooth val="0"/>
          <c:extLst>
            <c:ext xmlns:c16="http://schemas.microsoft.com/office/drawing/2014/chart" uri="{C3380CC4-5D6E-409C-BE32-E72D297353CC}">
              <c16:uniqueId val="{0000000F-3A5B-4161-875E-851E27B7AC60}"/>
            </c:ext>
          </c:extLst>
        </c:ser>
        <c:dLbls>
          <c:showLegendKey val="0"/>
          <c:showVal val="0"/>
          <c:showCatName val="0"/>
          <c:showSerName val="0"/>
          <c:showPercent val="0"/>
          <c:showBubbleSize val="0"/>
        </c:dLbls>
        <c:axId val="754748104"/>
        <c:axId val="754748760"/>
      </c:scatterChart>
      <c:valAx>
        <c:axId val="7547481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a:p>
                <a:pPr>
                  <a:defRPr/>
                </a:pPr>
                <a:r>
                  <a:rPr lang="en-US" baseline="0"/>
                  <a:t>Measured Core </a:t>
                </a:r>
                <a:r>
                  <a:rPr lang="en-US"/>
                  <a:t>Depth</a:t>
                </a:r>
                <a:r>
                  <a:rPr lang="en-US" baseline="0"/>
                  <a:t> ft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4748760"/>
        <c:crosses val="autoZero"/>
        <c:crossBetween val="midCat"/>
      </c:valAx>
      <c:valAx>
        <c:axId val="754748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Core Depth - TV</a:t>
                </a:r>
                <a:r>
                  <a:rPr lang="en-US" baseline="0"/>
                  <a:t> Depth</a:t>
                </a:r>
                <a:endParaRPr lang="en-US"/>
              </a:p>
            </c:rich>
          </c:tx>
          <c:layout>
            <c:manualLayout>
              <c:xMode val="edge"/>
              <c:yMode val="edge"/>
              <c:x val="3.888888888888889E-2"/>
              <c:y val="0.2654327299996591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474810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0</xdr:colOff>
      <xdr:row>17</xdr:row>
      <xdr:rowOff>0</xdr:rowOff>
    </xdr:from>
    <xdr:to>
      <xdr:col>17</xdr:col>
      <xdr:colOff>1</xdr:colOff>
      <xdr:row>18</xdr:row>
      <xdr:rowOff>0</xdr:rowOff>
    </xdr:to>
    <xdr:pic>
      <xdr:nvPicPr>
        <xdr:cNvPr id="11" name="Picture 10">
          <a:extLst>
            <a:ext uri="{FF2B5EF4-FFF2-40B4-BE49-F238E27FC236}">
              <a16:creationId xmlns:a16="http://schemas.microsoft.com/office/drawing/2014/main" id="{B9258DBF-E6CF-E242-98D5-0101639FD06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5545"/>
        <a:stretch/>
      </xdr:blipFill>
      <xdr:spPr>
        <a:xfrm>
          <a:off x="16713200" y="33134300"/>
          <a:ext cx="7683501" cy="381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2</xdr:row>
      <xdr:rowOff>180975</xdr:rowOff>
    </xdr:from>
    <xdr:to>
      <xdr:col>24</xdr:col>
      <xdr:colOff>85724</xdr:colOff>
      <xdr:row>42</xdr:row>
      <xdr:rowOff>19050</xdr:rowOff>
    </xdr:to>
    <xdr:graphicFrame macro="">
      <xdr:nvGraphicFramePr>
        <xdr:cNvPr id="2" name="Chart 1">
          <a:extLst>
            <a:ext uri="{FF2B5EF4-FFF2-40B4-BE49-F238E27FC236}">
              <a16:creationId xmlns:a16="http://schemas.microsoft.com/office/drawing/2014/main" id="{59F555B7-EBD3-454E-925F-6061EF6F6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6AA7D-AD74-4B0F-8C93-E9317F8AE23E}">
  <dimension ref="A1:T130"/>
  <sheetViews>
    <sheetView tabSelected="1" zoomScaleNormal="100" workbookViewId="0">
      <pane ySplit="4" topLeftCell="A5" activePane="bottomLeft" state="frozen"/>
      <selection pane="bottomLeft"/>
    </sheetView>
  </sheetViews>
  <sheetFormatPr defaultColWidth="8.85546875" defaultRowHeight="15" x14ac:dyDescent="0.25"/>
  <cols>
    <col min="1" max="1" width="38.85546875" style="2" customWidth="1"/>
    <col min="2" max="2" width="6.140625" style="2" bestFit="1" customWidth="1"/>
    <col min="3" max="3" width="17" style="2" customWidth="1"/>
    <col min="4" max="4" width="20.28515625" style="2" customWidth="1"/>
    <col min="5" max="5" width="29.140625" style="2" customWidth="1"/>
    <col min="6" max="6" width="24.28515625" style="3" customWidth="1"/>
    <col min="7" max="11" width="10.140625" style="2" customWidth="1"/>
    <col min="12" max="12" width="28.85546875" style="4" customWidth="1"/>
    <col min="13" max="13" width="17.140625" style="4" bestFit="1" customWidth="1"/>
    <col min="14" max="14" width="18.7109375" style="2" bestFit="1" customWidth="1"/>
    <col min="15" max="15" width="20.140625" style="2" customWidth="1"/>
    <col min="16" max="16" width="15.42578125" style="2" hidden="1" customWidth="1"/>
    <col min="17" max="17" width="13.28515625" style="2" hidden="1" customWidth="1"/>
    <col min="18" max="18" width="215.28515625" style="5" bestFit="1" customWidth="1"/>
    <col min="19" max="19" width="29.42578125" style="2" bestFit="1" customWidth="1"/>
    <col min="20" max="20" width="31.85546875" style="2" bestFit="1" customWidth="1"/>
    <col min="21" max="23" width="8.85546875" style="6"/>
    <col min="24" max="24" width="15.7109375" style="6" bestFit="1" customWidth="1"/>
    <col min="25" max="16384" width="8.85546875" style="6"/>
  </cols>
  <sheetData>
    <row r="1" spans="1:18" x14ac:dyDescent="0.25">
      <c r="A1" s="1" t="s">
        <v>257</v>
      </c>
    </row>
    <row r="2" spans="1:18" x14ac:dyDescent="0.25">
      <c r="L2" s="72" t="s">
        <v>0</v>
      </c>
      <c r="M2" s="72"/>
      <c r="N2" s="72"/>
      <c r="O2" s="72"/>
      <c r="P2" s="72"/>
      <c r="Q2" s="72"/>
    </row>
    <row r="3" spans="1:18" x14ac:dyDescent="0.25">
      <c r="A3" s="2" t="s">
        <v>1</v>
      </c>
      <c r="B3" s="72" t="s">
        <v>2</v>
      </c>
      <c r="C3" s="72"/>
      <c r="D3" s="2" t="s">
        <v>3</v>
      </c>
      <c r="E3" s="2" t="s">
        <v>164</v>
      </c>
      <c r="F3" s="3" t="s">
        <v>4</v>
      </c>
      <c r="G3" s="2" t="s">
        <v>5</v>
      </c>
      <c r="H3" s="2" t="s">
        <v>6</v>
      </c>
      <c r="I3" s="2" t="s">
        <v>7</v>
      </c>
      <c r="J3" s="2" t="s">
        <v>8</v>
      </c>
      <c r="K3" s="2" t="s">
        <v>9</v>
      </c>
      <c r="L3" s="4" t="s">
        <v>10</v>
      </c>
      <c r="M3" s="4" t="s">
        <v>11</v>
      </c>
      <c r="N3" s="2" t="s">
        <v>12</v>
      </c>
      <c r="O3" s="2" t="s">
        <v>13</v>
      </c>
      <c r="P3" s="2" t="s">
        <v>14</v>
      </c>
      <c r="Q3" s="2" t="s">
        <v>15</v>
      </c>
      <c r="R3" s="5" t="s">
        <v>71</v>
      </c>
    </row>
    <row r="4" spans="1:18" x14ac:dyDescent="0.25">
      <c r="B4" s="2" t="s">
        <v>16</v>
      </c>
      <c r="C4" s="2" t="s">
        <v>17</v>
      </c>
      <c r="D4" s="8"/>
      <c r="E4" s="8"/>
      <c r="L4" s="72" t="s">
        <v>18</v>
      </c>
      <c r="M4" s="72"/>
      <c r="N4" s="72"/>
      <c r="O4" s="72"/>
      <c r="P4" s="2" t="s">
        <v>19</v>
      </c>
    </row>
    <row r="5" spans="1:18" x14ac:dyDescent="0.25">
      <c r="A5" s="4" t="s">
        <v>20</v>
      </c>
      <c r="B5" s="4"/>
      <c r="C5" s="4"/>
      <c r="D5" s="4"/>
      <c r="E5" s="4"/>
      <c r="F5" s="9"/>
      <c r="G5" s="4"/>
      <c r="H5" s="4"/>
      <c r="I5" s="4"/>
      <c r="J5" s="4"/>
      <c r="K5" s="4"/>
      <c r="N5" s="4"/>
      <c r="O5" s="4"/>
      <c r="P5" s="4"/>
      <c r="Q5" s="4"/>
      <c r="R5" s="10"/>
    </row>
    <row r="6" spans="1:18" ht="30" x14ac:dyDescent="0.25">
      <c r="A6" s="2" t="s">
        <v>21</v>
      </c>
      <c r="C6" s="2">
        <v>2</v>
      </c>
      <c r="D6" s="8">
        <v>2</v>
      </c>
      <c r="E6" s="14">
        <f>D6-(0.0036*D6-0.0055)</f>
        <v>1.9983</v>
      </c>
      <c r="G6" s="2" t="s">
        <v>22</v>
      </c>
      <c r="H6" s="2" t="s">
        <v>22</v>
      </c>
      <c r="L6" s="24"/>
      <c r="M6" s="24"/>
      <c r="N6" s="25">
        <v>50</v>
      </c>
      <c r="O6" s="25">
        <v>0</v>
      </c>
      <c r="R6" s="5" t="s">
        <v>112</v>
      </c>
    </row>
    <row r="7" spans="1:18" x14ac:dyDescent="0.25">
      <c r="A7" s="2" t="s">
        <v>23</v>
      </c>
      <c r="C7" s="2">
        <v>10</v>
      </c>
      <c r="D7" s="8">
        <v>10</v>
      </c>
      <c r="E7" s="14">
        <f t="shared" ref="E7:E13" si="0">D7-(0.0036*D7-0.0055)</f>
        <v>9.9695</v>
      </c>
      <c r="G7" s="2" t="s">
        <v>22</v>
      </c>
      <c r="H7" s="2" t="s">
        <v>22</v>
      </c>
      <c r="L7" s="24"/>
      <c r="M7" s="24"/>
      <c r="N7" s="25">
        <v>50</v>
      </c>
      <c r="O7" s="25">
        <v>0</v>
      </c>
    </row>
    <row r="8" spans="1:18" x14ac:dyDescent="0.25">
      <c r="A8" s="2" t="s">
        <v>24</v>
      </c>
      <c r="B8" s="2">
        <v>7.31</v>
      </c>
      <c r="C8" s="8">
        <f>B8/0.3048</f>
        <v>23.982939632545929</v>
      </c>
      <c r="D8" s="8">
        <v>24</v>
      </c>
      <c r="E8" s="14">
        <f t="shared" si="0"/>
        <v>23.9191</v>
      </c>
      <c r="F8" s="12"/>
      <c r="G8" s="8"/>
      <c r="H8" s="8"/>
      <c r="I8" s="8"/>
      <c r="J8" s="8"/>
      <c r="K8" s="8" t="s">
        <v>22</v>
      </c>
      <c r="L8" s="24">
        <v>50.6</v>
      </c>
      <c r="M8" s="24">
        <v>76.510000000000005</v>
      </c>
      <c r="N8" s="26">
        <f>IF(L8&gt;180,L8-180,180+L8)</f>
        <v>230.6</v>
      </c>
      <c r="O8" s="26">
        <f>90-M8</f>
        <v>13.489999999999995</v>
      </c>
      <c r="P8" s="8">
        <v>0</v>
      </c>
      <c r="Q8" s="2">
        <v>1</v>
      </c>
      <c r="R8" s="5" t="s">
        <v>111</v>
      </c>
    </row>
    <row r="9" spans="1:18" x14ac:dyDescent="0.25">
      <c r="A9" s="2" t="s">
        <v>25</v>
      </c>
      <c r="B9" s="2">
        <v>16.7</v>
      </c>
      <c r="C9" s="8">
        <f>B9/0.3048</f>
        <v>54.790026246719158</v>
      </c>
      <c r="D9" s="8">
        <v>55.3</v>
      </c>
      <c r="E9" s="14">
        <f t="shared" si="0"/>
        <v>55.10642</v>
      </c>
      <c r="F9" s="12"/>
      <c r="G9" s="8" t="s">
        <v>22</v>
      </c>
      <c r="H9" s="8" t="s">
        <v>22</v>
      </c>
      <c r="I9" s="8"/>
      <c r="J9" s="8"/>
      <c r="K9" s="8" t="s">
        <v>22</v>
      </c>
      <c r="L9" s="24">
        <v>229.57</v>
      </c>
      <c r="M9" s="24">
        <v>75.37</v>
      </c>
      <c r="N9" s="26">
        <f>IF(L9&gt;180, L9-180,180-L9)</f>
        <v>49.569999999999993</v>
      </c>
      <c r="O9" s="26">
        <f>90-M9</f>
        <v>14.629999999999995</v>
      </c>
      <c r="P9" s="8">
        <v>23.31</v>
      </c>
      <c r="Q9" s="2">
        <v>1</v>
      </c>
      <c r="R9" s="5" t="s">
        <v>120</v>
      </c>
    </row>
    <row r="10" spans="1:18" x14ac:dyDescent="0.25">
      <c r="A10" s="2" t="s">
        <v>136</v>
      </c>
      <c r="C10" s="8"/>
      <c r="D10" s="8">
        <v>57</v>
      </c>
      <c r="E10" s="14">
        <f t="shared" si="0"/>
        <v>56.8003</v>
      </c>
      <c r="F10" s="12"/>
      <c r="G10" s="8" t="s">
        <v>22</v>
      </c>
      <c r="H10" s="8"/>
      <c r="I10" s="8"/>
      <c r="J10" s="8"/>
      <c r="K10" s="8"/>
      <c r="L10" s="24"/>
      <c r="M10" s="24"/>
      <c r="N10" s="26"/>
      <c r="O10" s="26"/>
      <c r="P10" s="8"/>
      <c r="R10" s="5" t="s">
        <v>119</v>
      </c>
    </row>
    <row r="11" spans="1:18" x14ac:dyDescent="0.25">
      <c r="A11" s="2" t="s">
        <v>26</v>
      </c>
      <c r="C11" s="8"/>
      <c r="D11" s="8">
        <v>91.8</v>
      </c>
      <c r="E11" s="14">
        <f t="shared" si="0"/>
        <v>91.475020000000001</v>
      </c>
      <c r="F11" s="12"/>
      <c r="G11" s="8"/>
      <c r="H11" s="8"/>
      <c r="I11" s="8"/>
      <c r="J11" s="8"/>
      <c r="K11" s="8"/>
      <c r="L11" s="24"/>
      <c r="M11" s="24"/>
      <c r="N11" s="27"/>
      <c r="O11" s="26"/>
      <c r="P11" s="8"/>
      <c r="R11" s="5" t="s">
        <v>114</v>
      </c>
    </row>
    <row r="12" spans="1:18" ht="45" x14ac:dyDescent="0.25">
      <c r="A12" s="2" t="s">
        <v>27</v>
      </c>
      <c r="B12" s="2">
        <v>37.11</v>
      </c>
      <c r="C12" s="8">
        <f>B12/0.3048</f>
        <v>121.75196850393699</v>
      </c>
      <c r="D12" s="8">
        <v>121.9</v>
      </c>
      <c r="E12" s="14">
        <f t="shared" si="0"/>
        <v>121.46666</v>
      </c>
      <c r="F12" s="3" t="s">
        <v>142</v>
      </c>
      <c r="G12" s="8"/>
      <c r="H12" s="8" t="s">
        <v>22</v>
      </c>
      <c r="I12" s="8" t="s">
        <v>22</v>
      </c>
      <c r="J12" s="8"/>
      <c r="K12" s="8" t="s">
        <v>22</v>
      </c>
      <c r="L12" s="24">
        <v>58.87</v>
      </c>
      <c r="M12" s="24">
        <v>83.69</v>
      </c>
      <c r="N12" s="26">
        <f t="shared" ref="N12:N13" si="1">IF(L12&gt;180,L12-180,180+L12)</f>
        <v>238.87</v>
      </c>
      <c r="O12" s="26">
        <f t="shared" ref="O12:O13" si="2">90-M12</f>
        <v>6.3100000000000023</v>
      </c>
      <c r="P12" s="8">
        <v>6.28</v>
      </c>
      <c r="Q12" s="2">
        <v>4</v>
      </c>
      <c r="R12" s="5" t="s">
        <v>113</v>
      </c>
    </row>
    <row r="13" spans="1:18" x14ac:dyDescent="0.25">
      <c r="A13" s="2" t="s">
        <v>28</v>
      </c>
      <c r="B13" s="2">
        <v>38.92</v>
      </c>
      <c r="C13" s="8">
        <f>B13/0.3048</f>
        <v>127.69028871391076</v>
      </c>
      <c r="D13" s="8">
        <v>128</v>
      </c>
      <c r="E13" s="14">
        <f t="shared" si="0"/>
        <v>127.54470000000001</v>
      </c>
      <c r="F13" s="12"/>
      <c r="G13" s="8"/>
      <c r="H13" s="8" t="s">
        <v>22</v>
      </c>
      <c r="I13" s="8"/>
      <c r="J13" s="8"/>
      <c r="K13" s="8" t="s">
        <v>22</v>
      </c>
      <c r="L13" s="24">
        <v>241.05</v>
      </c>
      <c r="M13" s="24">
        <v>85.47</v>
      </c>
      <c r="N13" s="26">
        <f t="shared" si="1"/>
        <v>61.050000000000011</v>
      </c>
      <c r="O13" s="26">
        <f t="shared" si="2"/>
        <v>4.5300000000000011</v>
      </c>
      <c r="P13" s="8">
        <v>0</v>
      </c>
      <c r="Q13" s="2">
        <v>2</v>
      </c>
      <c r="R13" s="5" t="s">
        <v>151</v>
      </c>
    </row>
    <row r="14" spans="1:18" x14ac:dyDescent="0.25">
      <c r="C14" s="8"/>
      <c r="D14" s="8"/>
      <c r="E14" s="14"/>
      <c r="F14" s="12"/>
      <c r="G14" s="8"/>
      <c r="H14" s="8"/>
      <c r="I14" s="8"/>
      <c r="J14" s="8"/>
      <c r="K14" s="8"/>
      <c r="L14" s="24"/>
      <c r="M14" s="24"/>
      <c r="N14" s="26"/>
      <c r="O14" s="26"/>
      <c r="P14" s="8"/>
    </row>
    <row r="15" spans="1:18" x14ac:dyDescent="0.25">
      <c r="A15" s="4" t="s">
        <v>29</v>
      </c>
      <c r="B15" s="4"/>
      <c r="C15" s="4"/>
      <c r="D15" s="4"/>
      <c r="E15" s="22"/>
      <c r="F15" s="9"/>
      <c r="G15" s="4"/>
      <c r="H15" s="4"/>
      <c r="I15" s="4"/>
      <c r="J15" s="4"/>
      <c r="K15" s="4"/>
      <c r="L15" s="28"/>
      <c r="M15" s="28"/>
      <c r="N15" s="28"/>
      <c r="O15" s="28"/>
      <c r="P15" s="4"/>
      <c r="Q15" s="4"/>
      <c r="R15" s="10"/>
    </row>
    <row r="16" spans="1:18" x14ac:dyDescent="0.25">
      <c r="D16" s="8"/>
      <c r="E16" s="14"/>
      <c r="L16" s="23"/>
      <c r="M16" s="23"/>
      <c r="N16" s="29"/>
      <c r="O16" s="26"/>
      <c r="P16" s="8"/>
    </row>
    <row r="17" spans="1:20" x14ac:dyDescent="0.25">
      <c r="A17" s="2" t="s">
        <v>30</v>
      </c>
      <c r="B17" s="2">
        <v>9.32</v>
      </c>
      <c r="C17" s="14">
        <f>B17/0.3048</f>
        <v>30.57742782152231</v>
      </c>
      <c r="D17" s="8">
        <v>30.6</v>
      </c>
      <c r="E17" s="14">
        <f>D17-(0.0071*D17-0.3551)</f>
        <v>30.737840000000002</v>
      </c>
      <c r="I17" s="2" t="s">
        <v>22</v>
      </c>
      <c r="K17" s="8" t="s">
        <v>22</v>
      </c>
      <c r="L17" s="23">
        <v>228.84</v>
      </c>
      <c r="M17" s="23">
        <v>75.680000000000007</v>
      </c>
      <c r="N17" s="26">
        <f t="shared" ref="N17:N18" si="3">IF(L17&gt;180,L17-180,180+L17)</f>
        <v>48.84</v>
      </c>
      <c r="O17" s="26">
        <f t="shared" ref="O17:O18" si="4">90-M17</f>
        <v>14.319999999999993</v>
      </c>
      <c r="P17" s="2">
        <v>7.61</v>
      </c>
      <c r="Q17" s="2">
        <v>1</v>
      </c>
      <c r="R17" s="5" t="s">
        <v>165</v>
      </c>
      <c r="T17" s="15"/>
    </row>
    <row r="18" spans="1:20" x14ac:dyDescent="0.25">
      <c r="A18" s="2" t="s">
        <v>31</v>
      </c>
      <c r="B18" s="2">
        <v>25.15</v>
      </c>
      <c r="C18" s="14">
        <f t="shared" ref="C18" si="5">B18/0.3048</f>
        <v>82.51312335958005</v>
      </c>
      <c r="D18" s="8">
        <v>82.8</v>
      </c>
      <c r="E18" s="14">
        <f t="shared" ref="E18:E30" si="6">D18-(0.0071*D18-0.3551)</f>
        <v>82.567219999999992</v>
      </c>
      <c r="H18" s="2" t="s">
        <v>22</v>
      </c>
      <c r="I18" s="2" t="s">
        <v>22</v>
      </c>
      <c r="K18" s="8" t="s">
        <v>22</v>
      </c>
      <c r="L18" s="23">
        <v>235.84</v>
      </c>
      <c r="M18" s="23">
        <v>87.41</v>
      </c>
      <c r="N18" s="26">
        <f t="shared" si="3"/>
        <v>55.84</v>
      </c>
      <c r="O18" s="26">
        <f t="shared" si="4"/>
        <v>2.5900000000000034</v>
      </c>
      <c r="P18" s="2">
        <v>0</v>
      </c>
      <c r="Q18" s="2">
        <v>2</v>
      </c>
      <c r="R18" s="5" t="s">
        <v>32</v>
      </c>
      <c r="T18" s="15"/>
    </row>
    <row r="19" spans="1:20" x14ac:dyDescent="0.25">
      <c r="A19" s="2" t="s">
        <v>33</v>
      </c>
      <c r="B19" s="8"/>
      <c r="C19" s="8"/>
      <c r="D19" s="8">
        <v>89</v>
      </c>
      <c r="E19" s="14">
        <f t="shared" si="6"/>
        <v>88.723200000000006</v>
      </c>
      <c r="H19" s="2" t="s">
        <v>22</v>
      </c>
      <c r="K19" s="8"/>
      <c r="L19" s="23"/>
      <c r="M19" s="23"/>
      <c r="N19" s="25">
        <v>50</v>
      </c>
      <c r="O19" s="30">
        <v>0</v>
      </c>
      <c r="P19" s="8"/>
      <c r="R19" s="5" t="s">
        <v>34</v>
      </c>
    </row>
    <row r="20" spans="1:20" x14ac:dyDescent="0.25">
      <c r="A20" s="16" t="s">
        <v>35</v>
      </c>
      <c r="B20" s="17">
        <v>34.25</v>
      </c>
      <c r="C20" s="17">
        <f>B20/0.3048</f>
        <v>112.36876640419948</v>
      </c>
      <c r="D20" s="8"/>
      <c r="E20" s="14"/>
      <c r="K20" s="8"/>
      <c r="L20" s="23"/>
      <c r="M20" s="23"/>
      <c r="N20" s="29">
        <v>355</v>
      </c>
      <c r="O20" s="26">
        <v>12</v>
      </c>
      <c r="P20" s="8"/>
    </row>
    <row r="21" spans="1:20" x14ac:dyDescent="0.25">
      <c r="A21" s="2" t="s">
        <v>36</v>
      </c>
      <c r="B21" s="2">
        <v>36.979999999999997</v>
      </c>
      <c r="C21" s="14">
        <f t="shared" ref="C21" si="7">B21/0.3048</f>
        <v>121.32545931758528</v>
      </c>
      <c r="D21" s="8">
        <v>121.8</v>
      </c>
      <c r="E21" s="14">
        <f t="shared" si="6"/>
        <v>121.29031999999999</v>
      </c>
      <c r="H21" s="2" t="s">
        <v>22</v>
      </c>
      <c r="I21" s="2" t="s">
        <v>22</v>
      </c>
      <c r="K21" s="8" t="s">
        <v>22</v>
      </c>
      <c r="L21" s="23">
        <v>211.39</v>
      </c>
      <c r="M21" s="23">
        <v>71.77</v>
      </c>
      <c r="N21" s="26">
        <f>IF(L21&gt;180,L21-180,180+L21)</f>
        <v>31.389999999999986</v>
      </c>
      <c r="O21" s="26">
        <f>90-M21</f>
        <v>18.230000000000004</v>
      </c>
      <c r="P21" s="2">
        <v>11.74</v>
      </c>
      <c r="Q21" s="2">
        <v>1</v>
      </c>
      <c r="R21" s="5" t="s">
        <v>37</v>
      </c>
      <c r="T21" s="15"/>
    </row>
    <row r="22" spans="1:20" x14ac:dyDescent="0.25">
      <c r="A22" s="2" t="s">
        <v>135</v>
      </c>
      <c r="B22" s="8">
        <v>37.799999999999997</v>
      </c>
      <c r="C22" s="8">
        <v>124.1</v>
      </c>
      <c r="D22" s="8">
        <v>124.5</v>
      </c>
      <c r="E22" s="14">
        <f t="shared" si="6"/>
        <v>123.97114999999999</v>
      </c>
      <c r="H22" s="2" t="s">
        <v>22</v>
      </c>
      <c r="K22" s="8"/>
      <c r="L22" s="46">
        <v>230</v>
      </c>
      <c r="M22" s="46">
        <v>80</v>
      </c>
      <c r="N22" s="29"/>
      <c r="O22" s="29"/>
      <c r="P22" s="8"/>
      <c r="R22" s="5" t="s">
        <v>176</v>
      </c>
    </row>
    <row r="23" spans="1:20" x14ac:dyDescent="0.25">
      <c r="A23" s="16" t="s">
        <v>38</v>
      </c>
      <c r="B23" s="17">
        <v>39.07</v>
      </c>
      <c r="C23" s="17">
        <v>128.1</v>
      </c>
      <c r="D23" s="8"/>
      <c r="E23" s="14"/>
      <c r="K23" s="8"/>
      <c r="L23" s="23"/>
      <c r="M23" s="23"/>
      <c r="N23" s="29">
        <v>355</v>
      </c>
      <c r="O23" s="26">
        <v>12</v>
      </c>
      <c r="P23" s="8"/>
    </row>
    <row r="24" spans="1:20" x14ac:dyDescent="0.25">
      <c r="A24" s="38"/>
      <c r="B24" s="39"/>
      <c r="C24" s="39"/>
      <c r="D24" s="8">
        <v>139.6</v>
      </c>
      <c r="E24" s="14">
        <f t="shared" si="6"/>
        <v>138.96394000000001</v>
      </c>
      <c r="G24" s="7"/>
      <c r="H24" s="7"/>
      <c r="I24" s="7"/>
      <c r="J24" s="7"/>
      <c r="K24" s="8"/>
      <c r="L24" s="23"/>
      <c r="M24" s="23"/>
      <c r="N24" s="29"/>
      <c r="O24" s="26"/>
      <c r="P24" s="8"/>
      <c r="Q24" s="7"/>
      <c r="S24" s="7"/>
      <c r="T24" s="7"/>
    </row>
    <row r="25" spans="1:20" x14ac:dyDescent="0.25">
      <c r="A25" s="16" t="s">
        <v>39</v>
      </c>
      <c r="B25" s="17">
        <v>43.1</v>
      </c>
      <c r="C25" s="17">
        <f t="shared" ref="C25:C30" si="8">B25/0.3048</f>
        <v>141.40419947506561</v>
      </c>
      <c r="D25" s="8"/>
      <c r="E25" s="14"/>
      <c r="K25" s="8"/>
      <c r="L25" s="23"/>
      <c r="M25" s="23"/>
      <c r="N25" s="29">
        <v>355</v>
      </c>
      <c r="O25" s="26">
        <v>12</v>
      </c>
      <c r="P25" s="8"/>
    </row>
    <row r="26" spans="1:20" x14ac:dyDescent="0.25">
      <c r="A26" s="2" t="s">
        <v>40</v>
      </c>
      <c r="B26" s="2">
        <v>44.4</v>
      </c>
      <c r="C26" s="14">
        <f t="shared" si="8"/>
        <v>145.66929133858267</v>
      </c>
      <c r="D26" s="8"/>
      <c r="E26" s="14">
        <f t="shared" si="6"/>
        <v>0.35510000000000003</v>
      </c>
      <c r="H26" s="2" t="s">
        <v>22</v>
      </c>
      <c r="I26" s="2" t="s">
        <v>22</v>
      </c>
      <c r="K26" s="8" t="s">
        <v>22</v>
      </c>
      <c r="L26" s="23">
        <v>227.66</v>
      </c>
      <c r="M26" s="23">
        <v>78.930000000000007</v>
      </c>
      <c r="N26" s="26">
        <f t="shared" ref="N26:N27" si="9">IF(L26&gt;180,L26-180,180+L26)</f>
        <v>47.66</v>
      </c>
      <c r="O26" s="26">
        <f t="shared" ref="O26:O27" si="10">90-M26</f>
        <v>11.069999999999993</v>
      </c>
      <c r="P26" s="2">
        <v>0</v>
      </c>
      <c r="Q26" s="2">
        <v>1</v>
      </c>
      <c r="R26" s="5" t="s">
        <v>41</v>
      </c>
      <c r="T26" s="15"/>
    </row>
    <row r="27" spans="1:20" x14ac:dyDescent="0.25">
      <c r="A27" s="2" t="s">
        <v>42</v>
      </c>
      <c r="B27" s="2">
        <v>44.5</v>
      </c>
      <c r="C27" s="14">
        <f t="shared" si="8"/>
        <v>145.99737532808399</v>
      </c>
      <c r="D27" s="8">
        <v>146.30000000000001</v>
      </c>
      <c r="E27" s="14">
        <f t="shared" si="6"/>
        <v>145.61637000000002</v>
      </c>
      <c r="H27" s="2" t="s">
        <v>22</v>
      </c>
      <c r="I27" s="2" t="s">
        <v>22</v>
      </c>
      <c r="K27" s="8" t="s">
        <v>22</v>
      </c>
      <c r="L27" s="23">
        <v>214.2</v>
      </c>
      <c r="M27" s="23">
        <v>70.989999999999995</v>
      </c>
      <c r="N27" s="26">
        <f t="shared" si="9"/>
        <v>34.199999999999989</v>
      </c>
      <c r="O27" s="26">
        <f t="shared" si="10"/>
        <v>19.010000000000005</v>
      </c>
      <c r="P27" s="2">
        <v>0</v>
      </c>
      <c r="Q27" s="2">
        <v>1</v>
      </c>
      <c r="T27" s="15"/>
    </row>
    <row r="28" spans="1:20" x14ac:dyDescent="0.25">
      <c r="A28" s="16" t="s">
        <v>43</v>
      </c>
      <c r="B28" s="17">
        <v>50.17</v>
      </c>
      <c r="C28" s="17">
        <f t="shared" si="8"/>
        <v>164.5997375328084</v>
      </c>
      <c r="D28" s="8"/>
      <c r="E28" s="14"/>
      <c r="K28" s="8"/>
      <c r="L28" s="23"/>
      <c r="M28" s="23"/>
      <c r="N28" s="29">
        <v>355</v>
      </c>
      <c r="O28" s="26">
        <v>12</v>
      </c>
      <c r="P28" s="8"/>
    </row>
    <row r="29" spans="1:20" x14ac:dyDescent="0.25">
      <c r="A29" s="16" t="s">
        <v>44</v>
      </c>
      <c r="B29" s="17">
        <v>55.8</v>
      </c>
      <c r="C29" s="17">
        <f t="shared" si="8"/>
        <v>183.07086614173227</v>
      </c>
      <c r="D29" s="8"/>
      <c r="E29" s="14"/>
      <c r="K29" s="8"/>
      <c r="L29" s="23"/>
      <c r="M29" s="23"/>
      <c r="N29" s="29">
        <v>355</v>
      </c>
      <c r="O29" s="26">
        <v>12</v>
      </c>
      <c r="P29" s="8"/>
    </row>
    <row r="30" spans="1:20" x14ac:dyDescent="0.25">
      <c r="A30" s="2" t="s">
        <v>45</v>
      </c>
      <c r="B30" s="8">
        <v>59.436</v>
      </c>
      <c r="C30" s="8">
        <f t="shared" si="8"/>
        <v>195</v>
      </c>
      <c r="D30" s="8">
        <v>195</v>
      </c>
      <c r="E30" s="14">
        <f t="shared" si="6"/>
        <v>193.97059999999999</v>
      </c>
      <c r="J30" s="2" t="s">
        <v>22</v>
      </c>
      <c r="L30" s="23"/>
      <c r="M30" s="23"/>
      <c r="N30" s="29"/>
      <c r="O30" s="26"/>
      <c r="P30" s="8"/>
      <c r="R30" s="5" t="s">
        <v>46</v>
      </c>
    </row>
    <row r="31" spans="1:20" x14ac:dyDescent="0.25">
      <c r="B31" s="8"/>
      <c r="C31" s="8"/>
      <c r="D31" s="8"/>
      <c r="E31" s="14"/>
      <c r="L31" s="23"/>
      <c r="M31" s="23"/>
      <c r="N31" s="29"/>
      <c r="O31" s="26"/>
      <c r="P31" s="8"/>
    </row>
    <row r="32" spans="1:20" x14ac:dyDescent="0.25">
      <c r="A32" s="4" t="s">
        <v>47</v>
      </c>
      <c r="B32" s="4"/>
      <c r="C32" s="4"/>
      <c r="D32" s="4"/>
      <c r="E32" s="22"/>
      <c r="F32" s="9"/>
      <c r="G32" s="4"/>
      <c r="H32" s="4"/>
      <c r="I32" s="4"/>
      <c r="J32" s="4"/>
      <c r="K32" s="4"/>
      <c r="L32" s="23"/>
      <c r="M32" s="23"/>
      <c r="N32" s="28"/>
      <c r="O32" s="28"/>
      <c r="P32" s="4"/>
      <c r="Q32" s="4"/>
      <c r="R32" s="10"/>
    </row>
    <row r="33" spans="1:20" x14ac:dyDescent="0.25">
      <c r="A33" s="2" t="s">
        <v>134</v>
      </c>
      <c r="B33" s="14">
        <f>D33*0.3048</f>
        <v>4.4805599999999997</v>
      </c>
      <c r="D33" s="8">
        <v>14.7</v>
      </c>
      <c r="E33" s="14">
        <f>D33-(-0.0016*D33-0.2287)</f>
        <v>14.952219999999999</v>
      </c>
      <c r="G33" s="2" t="s">
        <v>22</v>
      </c>
      <c r="L33" s="23"/>
      <c r="M33" s="23"/>
      <c r="N33" s="29"/>
      <c r="O33" s="29"/>
      <c r="R33" s="5" t="s">
        <v>48</v>
      </c>
    </row>
    <row r="34" spans="1:20" x14ac:dyDescent="0.25">
      <c r="A34" s="2" t="s">
        <v>137</v>
      </c>
      <c r="B34" s="18">
        <v>11.77</v>
      </c>
      <c r="C34" s="19">
        <f>B34/0.3048</f>
        <v>38.615485564304457</v>
      </c>
      <c r="D34" s="2">
        <v>39.1</v>
      </c>
      <c r="E34" s="14">
        <f t="shared" ref="E34:E51" si="11">D34-(-0.0016*D34-0.2287)</f>
        <v>39.391260000000003</v>
      </c>
      <c r="G34" s="2" t="s">
        <v>22</v>
      </c>
      <c r="L34" s="23">
        <v>219.63</v>
      </c>
      <c r="M34" s="23">
        <v>75.13</v>
      </c>
      <c r="N34" s="26">
        <f>IF(L34&gt;180,L34-180,180+L34)</f>
        <v>39.629999999999995</v>
      </c>
      <c r="O34" s="26">
        <f>90-M34</f>
        <v>14.870000000000005</v>
      </c>
      <c r="P34" s="18">
        <v>0</v>
      </c>
      <c r="Q34" s="18">
        <v>3</v>
      </c>
      <c r="R34" s="5" t="s">
        <v>115</v>
      </c>
      <c r="T34" s="15"/>
    </row>
    <row r="35" spans="1:20" x14ac:dyDescent="0.25">
      <c r="A35" s="2" t="s">
        <v>49</v>
      </c>
      <c r="B35" s="18"/>
      <c r="C35" s="19"/>
      <c r="D35" s="2">
        <v>40</v>
      </c>
      <c r="E35" s="14">
        <f t="shared" si="11"/>
        <v>40.292699999999996</v>
      </c>
      <c r="G35" s="2" t="s">
        <v>22</v>
      </c>
      <c r="H35" s="2" t="s">
        <v>22</v>
      </c>
      <c r="L35" s="23"/>
      <c r="M35" s="23"/>
      <c r="N35" s="25">
        <v>50</v>
      </c>
      <c r="O35" s="25">
        <v>0</v>
      </c>
      <c r="R35" s="5" t="s">
        <v>116</v>
      </c>
    </row>
    <row r="36" spans="1:20" x14ac:dyDescent="0.25">
      <c r="A36" s="2" t="s">
        <v>152</v>
      </c>
      <c r="B36" s="18">
        <v>13.74</v>
      </c>
      <c r="C36" s="19">
        <f>B36/0.3048</f>
        <v>45.078740157480311</v>
      </c>
      <c r="D36" s="2">
        <v>43.5</v>
      </c>
      <c r="E36" s="14">
        <f t="shared" si="11"/>
        <v>43.798299999999998</v>
      </c>
      <c r="G36" s="2" t="s">
        <v>22</v>
      </c>
      <c r="L36" s="23">
        <v>233.79</v>
      </c>
      <c r="M36" s="23">
        <v>47.58</v>
      </c>
      <c r="N36" s="26">
        <f>IF(L36&gt;180,L36-180,180+L36)</f>
        <v>53.789999999999992</v>
      </c>
      <c r="O36" s="26">
        <f>90-M36</f>
        <v>42.42</v>
      </c>
      <c r="P36" s="18">
        <v>5.76</v>
      </c>
      <c r="Q36" s="18">
        <v>1</v>
      </c>
      <c r="R36" s="5" t="s">
        <v>50</v>
      </c>
      <c r="T36" s="15"/>
    </row>
    <row r="37" spans="1:20" x14ac:dyDescent="0.25">
      <c r="A37" s="2" t="s">
        <v>132</v>
      </c>
      <c r="B37" s="18">
        <v>14.43</v>
      </c>
      <c r="C37" s="19">
        <f t="shared" ref="C37:C38" si="12">B37/0.3048</f>
        <v>47.342519685039363</v>
      </c>
      <c r="D37" s="2">
        <v>47</v>
      </c>
      <c r="E37" s="14">
        <f t="shared" si="11"/>
        <v>47.303899999999999</v>
      </c>
      <c r="G37" s="2" t="s">
        <v>22</v>
      </c>
      <c r="K37" s="2" t="s">
        <v>22</v>
      </c>
      <c r="L37" s="23">
        <v>204.08</v>
      </c>
      <c r="M37" s="23">
        <v>50.14</v>
      </c>
      <c r="N37" s="26">
        <f>IF(L37&gt;180,L37-180,180+L37)</f>
        <v>24.080000000000013</v>
      </c>
      <c r="O37" s="26">
        <f>90-M37</f>
        <v>39.86</v>
      </c>
      <c r="P37" s="18">
        <v>8.1300000000000008</v>
      </c>
      <c r="Q37" s="18">
        <v>1</v>
      </c>
      <c r="R37" s="5" t="s">
        <v>52</v>
      </c>
      <c r="T37" s="15"/>
    </row>
    <row r="38" spans="1:20" ht="45" x14ac:dyDescent="0.25">
      <c r="A38" s="2" t="s">
        <v>133</v>
      </c>
      <c r="B38" s="18">
        <v>14.83</v>
      </c>
      <c r="C38" s="19">
        <f t="shared" si="12"/>
        <v>48.65485564304462</v>
      </c>
      <c r="D38" s="8">
        <f>C38-0.3</f>
        <v>48.354855643044623</v>
      </c>
      <c r="E38" s="14">
        <f t="shared" si="11"/>
        <v>48.660923412073494</v>
      </c>
      <c r="F38" s="3" t="s">
        <v>144</v>
      </c>
      <c r="I38" s="2" t="s">
        <v>7</v>
      </c>
      <c r="K38" s="2" t="s">
        <v>22</v>
      </c>
      <c r="L38" s="23">
        <v>158.15</v>
      </c>
      <c r="M38" s="23">
        <v>53.51</v>
      </c>
      <c r="N38" s="26">
        <f>IF(L38&gt;180,L38-180,180+L38)</f>
        <v>338.15</v>
      </c>
      <c r="O38" s="26">
        <f>90-M38</f>
        <v>36.49</v>
      </c>
      <c r="P38" s="18">
        <v>4.49</v>
      </c>
      <c r="Q38" s="18">
        <v>1</v>
      </c>
      <c r="R38" s="5" t="s">
        <v>158</v>
      </c>
      <c r="T38" s="15"/>
    </row>
    <row r="39" spans="1:20" x14ac:dyDescent="0.25">
      <c r="A39" s="2" t="s">
        <v>133</v>
      </c>
      <c r="B39" s="18">
        <v>14.96</v>
      </c>
      <c r="C39" s="19">
        <f t="shared" ref="C39:C42" si="13">B39/0.3048</f>
        <v>49.081364829396328</v>
      </c>
      <c r="D39" s="2">
        <v>49.3</v>
      </c>
      <c r="E39" s="14">
        <f t="shared" si="11"/>
        <v>49.607579999999999</v>
      </c>
      <c r="G39" s="2" t="s">
        <v>22</v>
      </c>
      <c r="L39" s="23">
        <v>240.46</v>
      </c>
      <c r="M39" s="23">
        <v>60.84</v>
      </c>
      <c r="N39" s="26">
        <f t="shared" ref="N39:N41" si="14">IF(L39&gt;180,L39-180,180+L39)</f>
        <v>60.460000000000008</v>
      </c>
      <c r="O39" s="26">
        <f t="shared" ref="O39:O41" si="15">90-M39</f>
        <v>29.159999999999997</v>
      </c>
      <c r="P39" s="18">
        <v>3.66</v>
      </c>
      <c r="Q39" s="18">
        <v>1</v>
      </c>
      <c r="R39" s="5" t="s">
        <v>117</v>
      </c>
      <c r="T39" s="15"/>
    </row>
    <row r="40" spans="1:20" x14ac:dyDescent="0.25">
      <c r="A40" s="2" t="s">
        <v>131</v>
      </c>
      <c r="B40" s="18">
        <v>15.1</v>
      </c>
      <c r="C40" s="19">
        <f t="shared" si="13"/>
        <v>49.540682414698161</v>
      </c>
      <c r="D40" s="2">
        <v>50.2</v>
      </c>
      <c r="E40" s="14">
        <f t="shared" si="11"/>
        <v>50.50902</v>
      </c>
      <c r="G40" s="2" t="s">
        <v>22</v>
      </c>
      <c r="L40" s="23">
        <v>210.59</v>
      </c>
      <c r="M40" s="23">
        <v>52.54</v>
      </c>
      <c r="N40" s="26">
        <f t="shared" si="14"/>
        <v>30.590000000000003</v>
      </c>
      <c r="O40" s="26">
        <f t="shared" si="15"/>
        <v>37.46</v>
      </c>
      <c r="P40" s="18">
        <v>0</v>
      </c>
      <c r="Q40" s="18">
        <v>1</v>
      </c>
      <c r="R40" s="5" t="s">
        <v>67</v>
      </c>
      <c r="T40" s="15"/>
    </row>
    <row r="41" spans="1:20" x14ac:dyDescent="0.25">
      <c r="A41" s="2" t="s">
        <v>130</v>
      </c>
      <c r="B41" s="18">
        <v>15.8</v>
      </c>
      <c r="C41" s="19">
        <f t="shared" si="13"/>
        <v>51.837270341207351</v>
      </c>
      <c r="D41" s="2">
        <v>52</v>
      </c>
      <c r="E41" s="14">
        <f t="shared" si="11"/>
        <v>52.311900000000001</v>
      </c>
      <c r="G41" s="2" t="s">
        <v>22</v>
      </c>
      <c r="K41" s="2" t="s">
        <v>22</v>
      </c>
      <c r="L41" s="23">
        <v>37.270000000000003</v>
      </c>
      <c r="M41" s="23">
        <v>60.49</v>
      </c>
      <c r="N41" s="26">
        <f t="shared" si="14"/>
        <v>217.27</v>
      </c>
      <c r="O41" s="26">
        <f t="shared" si="15"/>
        <v>29.509999999999998</v>
      </c>
      <c r="P41" s="18">
        <v>0</v>
      </c>
      <c r="Q41" s="18">
        <v>3</v>
      </c>
      <c r="R41" s="5" t="s">
        <v>118</v>
      </c>
      <c r="T41" s="15"/>
    </row>
    <row r="42" spans="1:20" x14ac:dyDescent="0.25">
      <c r="A42" s="2" t="s">
        <v>53</v>
      </c>
      <c r="B42" s="18">
        <v>16.21</v>
      </c>
      <c r="C42" s="19">
        <f t="shared" si="13"/>
        <v>53.182414698162731</v>
      </c>
      <c r="D42" s="2">
        <v>53</v>
      </c>
      <c r="E42" s="14">
        <f t="shared" si="11"/>
        <v>53.313499999999998</v>
      </c>
      <c r="G42" s="2" t="s">
        <v>22</v>
      </c>
      <c r="H42" s="2" t="s">
        <v>22</v>
      </c>
      <c r="L42" s="23">
        <v>48</v>
      </c>
      <c r="M42" s="23">
        <v>82</v>
      </c>
      <c r="N42" s="25">
        <v>50</v>
      </c>
      <c r="O42" s="25">
        <v>0</v>
      </c>
      <c r="P42" s="18">
        <v>14.76</v>
      </c>
      <c r="Q42" s="18">
        <v>1</v>
      </c>
      <c r="R42" s="5" t="s">
        <v>54</v>
      </c>
      <c r="T42" s="15"/>
    </row>
    <row r="43" spans="1:20" x14ac:dyDescent="0.25">
      <c r="A43" s="2" t="s">
        <v>138</v>
      </c>
      <c r="B43" s="18">
        <v>20.81</v>
      </c>
      <c r="C43" s="19">
        <f>B43/0.3048</f>
        <v>68.274278215223092</v>
      </c>
      <c r="D43" s="2">
        <v>68.5</v>
      </c>
      <c r="E43" s="14">
        <f t="shared" si="11"/>
        <v>68.838300000000004</v>
      </c>
      <c r="G43" s="2" t="s">
        <v>22</v>
      </c>
      <c r="L43" s="23">
        <v>227.47</v>
      </c>
      <c r="M43" s="23">
        <v>71.48</v>
      </c>
      <c r="N43" s="26">
        <f>IF(L43&gt;180,L43-180,180+L43)</f>
        <v>47.47</v>
      </c>
      <c r="O43" s="26">
        <f>90-M43</f>
        <v>18.519999999999996</v>
      </c>
      <c r="P43" s="18">
        <v>0</v>
      </c>
      <c r="Q43" s="18">
        <v>2</v>
      </c>
      <c r="R43" s="5" t="s">
        <v>55</v>
      </c>
      <c r="T43" s="15"/>
    </row>
    <row r="44" spans="1:20" ht="30" x14ac:dyDescent="0.25">
      <c r="A44" s="2" t="s">
        <v>145</v>
      </c>
      <c r="B44" s="14">
        <f>D44*0.3048</f>
        <v>23.987760000000002</v>
      </c>
      <c r="C44" s="8"/>
      <c r="D44" s="8">
        <v>78.7</v>
      </c>
      <c r="E44" s="14">
        <f t="shared" si="11"/>
        <v>79.05462</v>
      </c>
      <c r="F44" s="3" t="s">
        <v>146</v>
      </c>
      <c r="L44" s="23"/>
      <c r="M44" s="23"/>
      <c r="N44" s="29">
        <v>58</v>
      </c>
      <c r="O44" s="29">
        <v>0</v>
      </c>
      <c r="R44" s="5" t="s">
        <v>147</v>
      </c>
    </row>
    <row r="45" spans="1:20" x14ac:dyDescent="0.25">
      <c r="A45" s="2" t="s">
        <v>56</v>
      </c>
      <c r="B45" s="14">
        <v>24.15</v>
      </c>
      <c r="C45" s="8">
        <f>B45/0.3048</f>
        <v>79.232283464566919</v>
      </c>
      <c r="E45" s="14">
        <f t="shared" si="11"/>
        <v>0.22869999999999999</v>
      </c>
      <c r="H45" s="2" t="s">
        <v>22</v>
      </c>
      <c r="K45" s="2" t="s">
        <v>22</v>
      </c>
      <c r="L45" s="23">
        <v>309.44</v>
      </c>
      <c r="M45" s="23">
        <v>40.799999999999997</v>
      </c>
      <c r="N45" s="26">
        <f t="shared" ref="N45:N50" si="16">IF(L45&gt;180,L45-180,180+L45)</f>
        <v>129.44</v>
      </c>
      <c r="O45" s="26">
        <f t="shared" ref="O45:O50" si="17">90-M45</f>
        <v>49.2</v>
      </c>
      <c r="P45" s="18">
        <v>1.22</v>
      </c>
      <c r="Q45" s="18">
        <v>2</v>
      </c>
      <c r="T45" s="15"/>
    </row>
    <row r="46" spans="1:20" x14ac:dyDescent="0.25">
      <c r="A46" s="2" t="s">
        <v>129</v>
      </c>
      <c r="B46" s="18">
        <v>24.35</v>
      </c>
      <c r="C46" s="19">
        <f>B46/0.3048</f>
        <v>79.888451443569551</v>
      </c>
      <c r="D46" s="2">
        <v>79.5</v>
      </c>
      <c r="E46" s="14">
        <f t="shared" si="11"/>
        <v>79.855900000000005</v>
      </c>
      <c r="G46" s="2" t="s">
        <v>22</v>
      </c>
      <c r="L46" s="23">
        <v>307.86</v>
      </c>
      <c r="M46" s="23">
        <v>41.31</v>
      </c>
      <c r="N46" s="26">
        <f t="shared" si="16"/>
        <v>127.86000000000001</v>
      </c>
      <c r="O46" s="26">
        <f t="shared" si="17"/>
        <v>48.69</v>
      </c>
      <c r="P46" s="18">
        <v>2.72</v>
      </c>
      <c r="Q46" s="18">
        <v>1</v>
      </c>
      <c r="R46" s="5" t="s">
        <v>57</v>
      </c>
      <c r="T46" s="15"/>
    </row>
    <row r="47" spans="1:20" x14ac:dyDescent="0.25">
      <c r="A47" s="2" t="s">
        <v>153</v>
      </c>
      <c r="B47" s="18">
        <v>25.61</v>
      </c>
      <c r="C47" s="19">
        <f t="shared" ref="C47:C51" si="18">B47/0.3048</f>
        <v>84.022309711286084</v>
      </c>
      <c r="D47" s="2">
        <v>83.8</v>
      </c>
      <c r="E47" s="14">
        <f t="shared" si="11"/>
        <v>84.162779999999998</v>
      </c>
      <c r="G47" s="2" t="s">
        <v>22</v>
      </c>
      <c r="K47" s="2" t="s">
        <v>22</v>
      </c>
      <c r="L47" s="23">
        <v>308.95</v>
      </c>
      <c r="M47" s="23">
        <v>42</v>
      </c>
      <c r="N47" s="26">
        <f t="shared" si="16"/>
        <v>128.94999999999999</v>
      </c>
      <c r="O47" s="26">
        <f t="shared" si="17"/>
        <v>48</v>
      </c>
      <c r="P47" s="18">
        <v>0</v>
      </c>
      <c r="Q47" s="18">
        <v>2</v>
      </c>
      <c r="R47" s="5" t="s">
        <v>58</v>
      </c>
      <c r="T47" s="15"/>
    </row>
    <row r="48" spans="1:20" x14ac:dyDescent="0.25">
      <c r="A48" s="2" t="s">
        <v>59</v>
      </c>
      <c r="B48" s="18">
        <v>27.22</v>
      </c>
      <c r="C48" s="19">
        <f t="shared" si="18"/>
        <v>89.304461942257205</v>
      </c>
      <c r="D48" s="2">
        <v>89.9</v>
      </c>
      <c r="E48" s="14">
        <f t="shared" si="11"/>
        <v>90.272540000000006</v>
      </c>
      <c r="G48" s="2" t="s">
        <v>22</v>
      </c>
      <c r="H48" s="2" t="s">
        <v>22</v>
      </c>
      <c r="L48" s="31">
        <v>210</v>
      </c>
      <c r="M48" s="31">
        <v>84.7</v>
      </c>
      <c r="N48" s="26">
        <f t="shared" si="16"/>
        <v>30</v>
      </c>
      <c r="O48" s="26">
        <f t="shared" si="17"/>
        <v>5.2999999999999972</v>
      </c>
      <c r="P48" s="18">
        <v>27.22</v>
      </c>
      <c r="Q48" s="18">
        <v>1</v>
      </c>
      <c r="R48" s="5" t="s">
        <v>60</v>
      </c>
      <c r="T48" s="15"/>
    </row>
    <row r="49" spans="1:20" x14ac:dyDescent="0.25">
      <c r="A49" s="2" t="s">
        <v>61</v>
      </c>
      <c r="B49" s="18">
        <v>28.21</v>
      </c>
      <c r="C49" s="19">
        <f t="shared" si="18"/>
        <v>92.552493438320212</v>
      </c>
      <c r="D49" s="2">
        <v>92.3</v>
      </c>
      <c r="E49" s="14">
        <f t="shared" si="11"/>
        <v>92.676379999999995</v>
      </c>
      <c r="G49" s="2" t="s">
        <v>22</v>
      </c>
      <c r="H49" s="2" t="s">
        <v>51</v>
      </c>
      <c r="K49" s="2" t="s">
        <v>22</v>
      </c>
      <c r="L49" s="23">
        <v>239.63</v>
      </c>
      <c r="M49" s="23">
        <v>89.23</v>
      </c>
      <c r="N49" s="26">
        <f t="shared" si="16"/>
        <v>59.629999999999995</v>
      </c>
      <c r="O49" s="26">
        <f t="shared" si="17"/>
        <v>0.76999999999999602</v>
      </c>
      <c r="P49" s="18">
        <v>18.260000000000002</v>
      </c>
      <c r="Q49" s="18">
        <v>1</v>
      </c>
      <c r="R49" s="5" t="s">
        <v>62</v>
      </c>
      <c r="S49" s="15"/>
      <c r="T49" s="15"/>
    </row>
    <row r="50" spans="1:20" x14ac:dyDescent="0.25">
      <c r="A50" s="2" t="s">
        <v>63</v>
      </c>
      <c r="B50" s="18">
        <v>40.36</v>
      </c>
      <c r="C50" s="19">
        <f t="shared" si="18"/>
        <v>132.41469816272965</v>
      </c>
      <c r="D50" s="14">
        <v>131.80000000000001</v>
      </c>
      <c r="E50" s="14">
        <f t="shared" si="11"/>
        <v>132.23958000000002</v>
      </c>
      <c r="G50" s="2" t="s">
        <v>22</v>
      </c>
      <c r="K50" s="2" t="s">
        <v>22</v>
      </c>
      <c r="L50" s="23">
        <v>312.17</v>
      </c>
      <c r="M50" s="23">
        <v>39.32</v>
      </c>
      <c r="N50" s="26">
        <f t="shared" si="16"/>
        <v>132.17000000000002</v>
      </c>
      <c r="O50" s="26">
        <f t="shared" si="17"/>
        <v>50.68</v>
      </c>
      <c r="P50" s="18">
        <v>5.0599999999999996</v>
      </c>
      <c r="Q50" s="18">
        <v>1</v>
      </c>
      <c r="R50" s="5" t="s">
        <v>64</v>
      </c>
      <c r="T50" s="15"/>
    </row>
    <row r="51" spans="1:20" ht="45" x14ac:dyDescent="0.25">
      <c r="A51" s="2" t="s">
        <v>65</v>
      </c>
      <c r="B51" s="18">
        <v>49.25</v>
      </c>
      <c r="C51" s="19">
        <f t="shared" si="18"/>
        <v>161.58136482939631</v>
      </c>
      <c r="D51" s="2">
        <v>161</v>
      </c>
      <c r="E51" s="14">
        <f t="shared" si="11"/>
        <v>161.4863</v>
      </c>
      <c r="F51" s="3" t="s">
        <v>141</v>
      </c>
      <c r="G51" s="2" t="s">
        <v>22</v>
      </c>
      <c r="H51" s="2" t="s">
        <v>22</v>
      </c>
      <c r="K51" s="2" t="s">
        <v>22</v>
      </c>
      <c r="L51" s="23">
        <v>226.54</v>
      </c>
      <c r="M51" s="23">
        <v>78.75</v>
      </c>
      <c r="N51" s="26">
        <f>IF(L51&gt;180,L51-180,180+L51)</f>
        <v>46.539999999999992</v>
      </c>
      <c r="O51" s="26">
        <f>90-M51</f>
        <v>11.25</v>
      </c>
      <c r="P51" s="18">
        <v>55.43</v>
      </c>
      <c r="Q51" s="18">
        <v>4</v>
      </c>
      <c r="R51" s="5" t="s">
        <v>66</v>
      </c>
      <c r="T51" s="15"/>
    </row>
    <row r="52" spans="1:20" x14ac:dyDescent="0.25">
      <c r="C52" s="8"/>
      <c r="E52" s="14"/>
      <c r="L52" s="23"/>
      <c r="M52" s="23"/>
      <c r="N52" s="29"/>
      <c r="O52" s="29"/>
    </row>
    <row r="53" spans="1:20" x14ac:dyDescent="0.25">
      <c r="A53" s="4" t="s">
        <v>68</v>
      </c>
      <c r="B53" s="4"/>
      <c r="C53" s="11"/>
      <c r="D53" s="4"/>
      <c r="E53" s="22"/>
      <c r="F53" s="9"/>
      <c r="G53" s="4"/>
      <c r="H53" s="4"/>
      <c r="I53" s="4"/>
      <c r="J53" s="4"/>
      <c r="K53" s="4"/>
      <c r="L53" s="23"/>
      <c r="M53" s="23"/>
      <c r="N53" s="28"/>
      <c r="O53" s="28"/>
      <c r="P53" s="4"/>
      <c r="Q53" s="4"/>
      <c r="R53" s="10"/>
    </row>
    <row r="54" spans="1:20" x14ac:dyDescent="0.25">
      <c r="A54" s="2" t="s">
        <v>128</v>
      </c>
      <c r="B54">
        <v>13.79</v>
      </c>
      <c r="C54" s="21" t="s">
        <v>177</v>
      </c>
      <c r="D54" s="2">
        <v>45.8</v>
      </c>
      <c r="E54" s="14">
        <f>D54-(0.0059*D54+0.259)</f>
        <v>45.270779999999995</v>
      </c>
      <c r="G54" s="2" t="s">
        <v>22</v>
      </c>
      <c r="L54" s="32"/>
      <c r="M54" s="32"/>
      <c r="N54" s="29"/>
      <c r="O54" s="29"/>
      <c r="P54" s="2">
        <v>0</v>
      </c>
      <c r="Q54" s="2">
        <v>2</v>
      </c>
      <c r="R54" s="5" t="s">
        <v>70</v>
      </c>
      <c r="T54" s="15"/>
    </row>
    <row r="55" spans="1:20" x14ac:dyDescent="0.25">
      <c r="A55" s="2" t="s">
        <v>72</v>
      </c>
      <c r="B55">
        <v>14.21</v>
      </c>
      <c r="C55" s="21">
        <f t="shared" ref="C55" si="19">B55/0.3048</f>
        <v>46.620734908136484</v>
      </c>
      <c r="D55" s="2">
        <v>46.9</v>
      </c>
      <c r="E55" s="14">
        <f t="shared" ref="E55:E56" si="20">D55-(0.0059*D55+0.259)</f>
        <v>46.364289999999997</v>
      </c>
      <c r="G55" s="2" t="s">
        <v>22</v>
      </c>
      <c r="H55" s="2" t="s">
        <v>22</v>
      </c>
      <c r="L55" s="23">
        <v>227.57</v>
      </c>
      <c r="M55" s="23">
        <v>63.22</v>
      </c>
      <c r="N55" s="25">
        <v>50</v>
      </c>
      <c r="O55" s="25">
        <v>0</v>
      </c>
      <c r="P55" s="2">
        <v>0</v>
      </c>
      <c r="Q55" s="2">
        <v>2</v>
      </c>
      <c r="R55" s="5" t="s">
        <v>73</v>
      </c>
      <c r="T55" s="15"/>
    </row>
    <row r="56" spans="1:20" x14ac:dyDescent="0.25">
      <c r="A56" s="2" t="s">
        <v>139</v>
      </c>
      <c r="B56">
        <v>20.11</v>
      </c>
      <c r="C56" s="21">
        <f t="shared" ref="C56" si="21">B56/0.3048</f>
        <v>65.977690288713902</v>
      </c>
      <c r="D56" s="2">
        <v>66.7</v>
      </c>
      <c r="E56" s="14">
        <f t="shared" si="20"/>
        <v>66.047470000000004</v>
      </c>
      <c r="G56" s="2" t="s">
        <v>22</v>
      </c>
      <c r="L56" s="33">
        <v>48.94</v>
      </c>
      <c r="M56" s="33">
        <v>77.97</v>
      </c>
      <c r="N56" s="26">
        <f>IF(L56&gt;180,L56-180,180+L56)</f>
        <v>228.94</v>
      </c>
      <c r="O56" s="26">
        <f>90-M56</f>
        <v>12.030000000000001</v>
      </c>
      <c r="P56" s="2">
        <v>1.29</v>
      </c>
      <c r="Q56" s="2">
        <v>1</v>
      </c>
      <c r="R56" s="5" t="s">
        <v>69</v>
      </c>
      <c r="T56" s="15"/>
    </row>
    <row r="57" spans="1:20" x14ac:dyDescent="0.25">
      <c r="C57" s="8"/>
      <c r="E57" s="14"/>
      <c r="L57" s="23"/>
      <c r="M57" s="23"/>
      <c r="N57" s="29"/>
      <c r="O57" s="29"/>
    </row>
    <row r="58" spans="1:20" x14ac:dyDescent="0.25">
      <c r="A58" s="4" t="s">
        <v>74</v>
      </c>
      <c r="B58" s="4"/>
      <c r="C58" s="11"/>
      <c r="D58" s="4"/>
      <c r="E58" s="22"/>
      <c r="F58" s="9"/>
      <c r="G58" s="4"/>
      <c r="H58" s="4"/>
      <c r="I58" s="4"/>
      <c r="J58" s="4"/>
      <c r="K58" s="4"/>
      <c r="L58" s="23"/>
      <c r="M58" s="23"/>
      <c r="N58" s="28"/>
      <c r="O58" s="28"/>
      <c r="P58" s="4"/>
      <c r="Q58" s="4"/>
      <c r="R58" s="10"/>
    </row>
    <row r="59" spans="1:20" x14ac:dyDescent="0.25">
      <c r="A59" s="2" t="s">
        <v>75</v>
      </c>
      <c r="C59" s="8"/>
      <c r="E59" s="14"/>
      <c r="F59" s="3" t="s">
        <v>150</v>
      </c>
      <c r="L59" s="23"/>
      <c r="M59" s="23"/>
      <c r="N59" s="29"/>
      <c r="O59" s="29"/>
    </row>
    <row r="60" spans="1:20" x14ac:dyDescent="0.25">
      <c r="A60" s="2" t="s">
        <v>108</v>
      </c>
      <c r="B60" s="18">
        <v>7.33</v>
      </c>
      <c r="C60" s="19">
        <f t="shared" ref="C60:C64" si="22">B60/0.3048</f>
        <v>24.048556430446194</v>
      </c>
      <c r="D60" s="2">
        <v>24.3</v>
      </c>
      <c r="E60" s="14">
        <f>D60-(0.0166*D60-0.6864)</f>
        <v>24.583020000000001</v>
      </c>
      <c r="F60" s="3" t="s">
        <v>150</v>
      </c>
      <c r="G60" s="2" t="s">
        <v>22</v>
      </c>
      <c r="H60" s="2" t="s">
        <v>22</v>
      </c>
      <c r="L60" s="23">
        <v>238.36</v>
      </c>
      <c r="M60" s="23">
        <v>67.95</v>
      </c>
      <c r="N60" s="26">
        <f t="shared" ref="N60:N67" si="23">IF(L60&gt;180,L60-180,180+L60)</f>
        <v>58.360000000000014</v>
      </c>
      <c r="O60" s="26">
        <f t="shared" ref="O60:O67" si="24">90-M60</f>
        <v>22.049999999999997</v>
      </c>
      <c r="P60" s="18">
        <v>2.89</v>
      </c>
      <c r="Q60" s="18">
        <v>1</v>
      </c>
      <c r="R60" s="5" t="s">
        <v>78</v>
      </c>
      <c r="T60" s="15"/>
    </row>
    <row r="61" spans="1:20" x14ac:dyDescent="0.25">
      <c r="A61" s="2" t="s">
        <v>154</v>
      </c>
      <c r="B61" s="18">
        <v>13.73</v>
      </c>
      <c r="C61" s="19">
        <f t="shared" si="22"/>
        <v>45.04593175853018</v>
      </c>
      <c r="D61" s="2">
        <v>46</v>
      </c>
      <c r="E61" s="14">
        <f t="shared" ref="E61:E69" si="25">D61-(0.0166*D61-0.6864)</f>
        <v>45.922800000000002</v>
      </c>
      <c r="G61" s="2" t="s">
        <v>22</v>
      </c>
      <c r="I61" s="2" t="s">
        <v>22</v>
      </c>
      <c r="L61" s="23">
        <v>73.44</v>
      </c>
      <c r="M61" s="23">
        <v>58.16</v>
      </c>
      <c r="N61" s="26">
        <f t="shared" si="23"/>
        <v>253.44</v>
      </c>
      <c r="O61" s="26">
        <f t="shared" si="24"/>
        <v>31.840000000000003</v>
      </c>
      <c r="P61" s="18">
        <v>4.1500000000000004</v>
      </c>
      <c r="Q61" s="18">
        <v>4</v>
      </c>
      <c r="R61" s="5" t="s">
        <v>109</v>
      </c>
      <c r="T61" s="15"/>
    </row>
    <row r="62" spans="1:20" x14ac:dyDescent="0.25">
      <c r="A62" s="2" t="s">
        <v>76</v>
      </c>
      <c r="B62" s="18">
        <v>16.940000000000001</v>
      </c>
      <c r="C62" s="19">
        <f t="shared" si="22"/>
        <v>55.577427821522313</v>
      </c>
      <c r="D62" s="2">
        <v>56.5</v>
      </c>
      <c r="E62" s="14">
        <f t="shared" si="25"/>
        <v>56.2485</v>
      </c>
      <c r="F62" s="3" t="s">
        <v>77</v>
      </c>
      <c r="G62" s="2" t="s">
        <v>22</v>
      </c>
      <c r="H62" s="2" t="s">
        <v>22</v>
      </c>
      <c r="K62" s="2" t="s">
        <v>22</v>
      </c>
      <c r="L62" s="23">
        <v>226.82</v>
      </c>
      <c r="M62" s="23">
        <v>82.48</v>
      </c>
      <c r="N62" s="26">
        <f t="shared" si="23"/>
        <v>46.819999999999993</v>
      </c>
      <c r="O62" s="26">
        <f t="shared" si="24"/>
        <v>7.519999999999996</v>
      </c>
      <c r="P62" s="18">
        <v>18.559999999999999</v>
      </c>
      <c r="Q62" s="18">
        <v>1</v>
      </c>
      <c r="R62" s="5" t="s">
        <v>77</v>
      </c>
      <c r="T62" s="15"/>
    </row>
    <row r="63" spans="1:20" x14ac:dyDescent="0.25">
      <c r="A63" s="16" t="s">
        <v>121</v>
      </c>
      <c r="B63" s="20">
        <v>24.91</v>
      </c>
      <c r="C63" s="19">
        <f t="shared" si="22"/>
        <v>81.725721784776894</v>
      </c>
      <c r="D63" s="2">
        <v>83.5</v>
      </c>
      <c r="E63" s="14">
        <f t="shared" si="25"/>
        <v>82.800299999999993</v>
      </c>
      <c r="G63" s="2" t="s">
        <v>22</v>
      </c>
      <c r="H63" s="2" t="s">
        <v>51</v>
      </c>
      <c r="K63" s="2" t="s">
        <v>22</v>
      </c>
      <c r="L63" s="23">
        <v>95.85</v>
      </c>
      <c r="M63" s="23">
        <v>51.37</v>
      </c>
      <c r="N63" s="26">
        <f t="shared" si="23"/>
        <v>275.85000000000002</v>
      </c>
      <c r="O63" s="26">
        <f t="shared" si="24"/>
        <v>38.630000000000003</v>
      </c>
      <c r="P63" s="18">
        <v>8.8000000000000007</v>
      </c>
      <c r="Q63" s="18">
        <v>2</v>
      </c>
      <c r="R63" s="5" t="s">
        <v>79</v>
      </c>
      <c r="T63" s="15"/>
    </row>
    <row r="64" spans="1:20" x14ac:dyDescent="0.25">
      <c r="A64" s="2" t="s">
        <v>155</v>
      </c>
      <c r="B64" s="18">
        <v>27.64</v>
      </c>
      <c r="C64" s="19">
        <f t="shared" si="22"/>
        <v>90.682414698162731</v>
      </c>
      <c r="D64" s="2">
        <v>91.6</v>
      </c>
      <c r="E64" s="14">
        <f t="shared" si="25"/>
        <v>90.765839999999997</v>
      </c>
      <c r="G64" s="2" t="s">
        <v>22</v>
      </c>
      <c r="L64" s="23">
        <v>61.85</v>
      </c>
      <c r="M64" s="23">
        <v>66.37</v>
      </c>
      <c r="N64" s="26">
        <f t="shared" si="23"/>
        <v>241.85</v>
      </c>
      <c r="O64" s="26">
        <f t="shared" si="24"/>
        <v>23.629999999999995</v>
      </c>
      <c r="P64" s="18">
        <v>0</v>
      </c>
      <c r="Q64" s="18">
        <v>1</v>
      </c>
      <c r="R64" s="5" t="s">
        <v>80</v>
      </c>
      <c r="T64" s="15"/>
    </row>
    <row r="65" spans="1:20" x14ac:dyDescent="0.25">
      <c r="A65" s="16" t="s">
        <v>156</v>
      </c>
      <c r="B65" s="18">
        <v>30.64</v>
      </c>
      <c r="C65" s="19">
        <f>B65/0.3048</f>
        <v>100.52493438320209</v>
      </c>
      <c r="D65" s="2">
        <v>102.6</v>
      </c>
      <c r="E65" s="14">
        <f t="shared" si="25"/>
        <v>101.58323999999999</v>
      </c>
      <c r="L65" s="23">
        <v>85.06</v>
      </c>
      <c r="M65" s="23">
        <v>54.54</v>
      </c>
      <c r="N65" s="26">
        <f t="shared" si="23"/>
        <v>265.06</v>
      </c>
      <c r="O65" s="26">
        <f t="shared" si="24"/>
        <v>35.46</v>
      </c>
      <c r="P65" s="18">
        <v>0</v>
      </c>
      <c r="Q65" s="18">
        <v>3</v>
      </c>
      <c r="R65" s="5" t="s">
        <v>81</v>
      </c>
      <c r="T65" s="15"/>
    </row>
    <row r="66" spans="1:20" x14ac:dyDescent="0.25">
      <c r="A66" s="16" t="s">
        <v>122</v>
      </c>
      <c r="B66" s="18">
        <v>31.33</v>
      </c>
      <c r="C66" s="19">
        <f>B66/0.3048</f>
        <v>102.78871391076115</v>
      </c>
      <c r="D66" s="2">
        <v>104.4</v>
      </c>
      <c r="E66" s="14">
        <f t="shared" si="25"/>
        <v>103.35336000000001</v>
      </c>
      <c r="L66" s="23">
        <v>216.88</v>
      </c>
      <c r="M66" s="23">
        <v>88.13</v>
      </c>
      <c r="N66" s="26">
        <f t="shared" si="23"/>
        <v>36.879999999999995</v>
      </c>
      <c r="O66" s="26">
        <f t="shared" si="24"/>
        <v>1.8700000000000045</v>
      </c>
      <c r="P66" s="18">
        <v>0</v>
      </c>
      <c r="Q66" s="18">
        <v>1</v>
      </c>
      <c r="R66" s="5" t="s">
        <v>82</v>
      </c>
      <c r="T66" s="15"/>
    </row>
    <row r="67" spans="1:20" x14ac:dyDescent="0.25">
      <c r="A67" s="16" t="s">
        <v>85</v>
      </c>
      <c r="B67" s="18">
        <v>31.72</v>
      </c>
      <c r="C67" s="19">
        <f>B67/0.3048</f>
        <v>104.06824146981626</v>
      </c>
      <c r="D67" s="2">
        <v>105.5</v>
      </c>
      <c r="E67" s="14">
        <f t="shared" si="25"/>
        <v>104.43510000000001</v>
      </c>
      <c r="L67" s="23">
        <v>238.5</v>
      </c>
      <c r="M67" s="23">
        <v>79.819999999999993</v>
      </c>
      <c r="N67" s="26">
        <f t="shared" si="23"/>
        <v>58.5</v>
      </c>
      <c r="O67" s="26">
        <f t="shared" si="24"/>
        <v>10.180000000000007</v>
      </c>
      <c r="P67" s="18">
        <v>0</v>
      </c>
      <c r="Q67" s="18">
        <v>1</v>
      </c>
      <c r="R67" s="5" t="s">
        <v>83</v>
      </c>
      <c r="T67" s="15"/>
    </row>
    <row r="68" spans="1:20" x14ac:dyDescent="0.25">
      <c r="A68" s="16" t="s">
        <v>157</v>
      </c>
      <c r="B68" s="18"/>
      <c r="C68" s="19"/>
      <c r="D68" s="2">
        <v>115</v>
      </c>
      <c r="E68" s="14">
        <f t="shared" si="25"/>
        <v>113.7774</v>
      </c>
      <c r="L68" s="46">
        <v>277</v>
      </c>
      <c r="M68" s="46">
        <v>40</v>
      </c>
      <c r="N68" s="26">
        <f t="shared" ref="N68:N69" si="26">IF(L68&gt;180,L68-180,180+L68)</f>
        <v>97</v>
      </c>
      <c r="O68" s="26">
        <f t="shared" ref="O68:O69" si="27">90-M68</f>
        <v>50</v>
      </c>
      <c r="P68" s="18">
        <v>4.41</v>
      </c>
      <c r="Q68" s="18">
        <v>1</v>
      </c>
      <c r="R68" s="5" t="s">
        <v>84</v>
      </c>
      <c r="T68" s="15"/>
    </row>
    <row r="69" spans="1:20" x14ac:dyDescent="0.25">
      <c r="A69" s="2" t="s">
        <v>86</v>
      </c>
      <c r="B69" s="18">
        <v>36.520000000000003</v>
      </c>
      <c r="C69" s="19">
        <f>B69/0.3048</f>
        <v>119.81627296587926</v>
      </c>
      <c r="D69" s="2">
        <v>120</v>
      </c>
      <c r="E69" s="14">
        <f t="shared" si="25"/>
        <v>118.6944</v>
      </c>
      <c r="H69" s="2" t="s">
        <v>22</v>
      </c>
      <c r="L69" s="46">
        <v>73</v>
      </c>
      <c r="M69" s="46">
        <v>25</v>
      </c>
      <c r="N69" s="26">
        <f t="shared" si="26"/>
        <v>253</v>
      </c>
      <c r="O69" s="26">
        <f t="shared" si="27"/>
        <v>65</v>
      </c>
      <c r="P69" s="18">
        <v>0</v>
      </c>
      <c r="Q69" s="18">
        <v>3</v>
      </c>
      <c r="R69" s="5" t="s">
        <v>87</v>
      </c>
      <c r="T69" s="15"/>
    </row>
    <row r="70" spans="1:20" x14ac:dyDescent="0.25">
      <c r="C70" s="8"/>
      <c r="E70" s="14"/>
      <c r="L70" s="23"/>
      <c r="M70" s="23"/>
      <c r="N70" s="29"/>
      <c r="O70" s="29"/>
    </row>
    <row r="71" spans="1:20" x14ac:dyDescent="0.25">
      <c r="A71" s="4" t="s">
        <v>88</v>
      </c>
      <c r="B71" s="4"/>
      <c r="C71" s="11"/>
      <c r="D71" s="4"/>
      <c r="E71" s="22"/>
      <c r="F71" s="9"/>
      <c r="G71" s="4"/>
      <c r="H71" s="4"/>
      <c r="I71" s="4"/>
      <c r="J71" s="4"/>
      <c r="K71" s="4"/>
      <c r="L71" s="23"/>
      <c r="M71" s="23"/>
      <c r="N71" s="28"/>
      <c r="O71" s="28"/>
      <c r="P71" s="4"/>
      <c r="Q71" s="4"/>
      <c r="R71" s="10"/>
    </row>
    <row r="72" spans="1:20" x14ac:dyDescent="0.25">
      <c r="A72" s="2" t="s">
        <v>123</v>
      </c>
      <c r="B72" s="2">
        <v>8.18</v>
      </c>
      <c r="C72" s="8">
        <f>B72/0.3048</f>
        <v>26.837270341207347</v>
      </c>
      <c r="D72" s="2">
        <v>27</v>
      </c>
      <c r="E72" s="14">
        <f>D72-(D72*0.0054+1.8584)</f>
        <v>24.995799999999999</v>
      </c>
      <c r="G72" s="2" t="s">
        <v>22</v>
      </c>
      <c r="K72" s="2" t="s">
        <v>22</v>
      </c>
      <c r="L72" s="23">
        <v>61.28</v>
      </c>
      <c r="M72" s="23">
        <v>88.95</v>
      </c>
      <c r="N72" s="26">
        <f>IF(L72&gt;180, L72-180,180-L72)</f>
        <v>118.72</v>
      </c>
      <c r="O72" s="26">
        <f>90-M72</f>
        <v>1.0499999999999972</v>
      </c>
      <c r="P72" s="2">
        <v>0</v>
      </c>
      <c r="Q72" s="2">
        <v>3</v>
      </c>
      <c r="R72" s="5" t="s">
        <v>89</v>
      </c>
    </row>
    <row r="73" spans="1:20" x14ac:dyDescent="0.25">
      <c r="A73" s="2" t="s">
        <v>124</v>
      </c>
      <c r="C73" s="8"/>
      <c r="D73" s="2">
        <v>78</v>
      </c>
      <c r="E73" s="14">
        <f t="shared" ref="E73:E79" si="28">D73-(D73*0.0054+1.8584)</f>
        <v>75.720399999999998</v>
      </c>
      <c r="G73" s="2" t="s">
        <v>22</v>
      </c>
      <c r="L73" s="23"/>
      <c r="M73" s="23"/>
      <c r="N73" s="29"/>
      <c r="O73" s="29"/>
      <c r="R73" s="5" t="s">
        <v>90</v>
      </c>
    </row>
    <row r="74" spans="1:20" x14ac:dyDescent="0.25">
      <c r="A74" s="2" t="s">
        <v>125</v>
      </c>
      <c r="C74" s="8"/>
      <c r="D74" s="2">
        <v>148.5</v>
      </c>
      <c r="E74" s="14">
        <f t="shared" si="28"/>
        <v>145.83969999999999</v>
      </c>
      <c r="G74" s="2" t="s">
        <v>22</v>
      </c>
      <c r="L74" s="23"/>
      <c r="M74" s="23"/>
      <c r="N74" s="29"/>
      <c r="O74" s="29"/>
      <c r="R74" s="5" t="s">
        <v>91</v>
      </c>
    </row>
    <row r="75" spans="1:20" x14ac:dyDescent="0.25">
      <c r="A75" s="2" t="s">
        <v>126</v>
      </c>
      <c r="C75" s="8"/>
      <c r="D75" s="2">
        <v>150</v>
      </c>
      <c r="E75" s="14">
        <f t="shared" si="28"/>
        <v>147.33160000000001</v>
      </c>
      <c r="G75" s="2" t="s">
        <v>22</v>
      </c>
      <c r="L75" s="23"/>
      <c r="M75" s="23"/>
      <c r="N75" s="29"/>
      <c r="O75" s="29"/>
      <c r="R75" s="5" t="s">
        <v>92</v>
      </c>
    </row>
    <row r="76" spans="1:20" ht="60" x14ac:dyDescent="0.25">
      <c r="A76" s="2" t="s">
        <v>148</v>
      </c>
      <c r="C76" s="8">
        <v>183.3</v>
      </c>
      <c r="D76" s="2">
        <v>186.2</v>
      </c>
      <c r="E76" s="14">
        <f t="shared" si="28"/>
        <v>183.33611999999999</v>
      </c>
      <c r="F76" s="3" t="s">
        <v>149</v>
      </c>
      <c r="I76" s="2" t="s">
        <v>22</v>
      </c>
      <c r="L76" s="23"/>
      <c r="M76" s="23"/>
      <c r="N76" s="29"/>
      <c r="O76" s="29"/>
    </row>
    <row r="77" spans="1:20" x14ac:dyDescent="0.25">
      <c r="A77" s="2" t="s">
        <v>105</v>
      </c>
      <c r="B77" s="2">
        <v>56.69</v>
      </c>
      <c r="C77" s="8">
        <f>B77/0.3048</f>
        <v>185.99081364829394</v>
      </c>
      <c r="D77" s="2">
        <v>186</v>
      </c>
      <c r="E77" s="14">
        <f t="shared" si="28"/>
        <v>183.13720000000001</v>
      </c>
      <c r="K77" s="2" t="s">
        <v>22</v>
      </c>
      <c r="L77" s="23">
        <v>66.11</v>
      </c>
      <c r="M77" s="23">
        <v>47.3</v>
      </c>
      <c r="N77" s="26">
        <f>IF(L77&gt;180, L77-180,180-L77)</f>
        <v>113.89</v>
      </c>
      <c r="O77" s="26">
        <f>90-M77</f>
        <v>42.7</v>
      </c>
      <c r="P77" s="2">
        <v>0</v>
      </c>
      <c r="Q77" s="2">
        <v>2</v>
      </c>
      <c r="R77" s="5" t="s">
        <v>93</v>
      </c>
    </row>
    <row r="78" spans="1:20" x14ac:dyDescent="0.25">
      <c r="A78" s="2" t="s">
        <v>106</v>
      </c>
      <c r="C78" s="8"/>
      <c r="D78" s="2">
        <v>191</v>
      </c>
      <c r="E78" s="14">
        <f t="shared" si="28"/>
        <v>188.11019999999999</v>
      </c>
      <c r="G78" s="2" t="s">
        <v>22</v>
      </c>
      <c r="L78" s="23"/>
      <c r="M78" s="23"/>
      <c r="N78" s="29"/>
      <c r="O78" s="29"/>
      <c r="R78" s="5" t="s">
        <v>94</v>
      </c>
    </row>
    <row r="79" spans="1:20" x14ac:dyDescent="0.25">
      <c r="A79" s="2" t="s">
        <v>107</v>
      </c>
      <c r="C79" s="8"/>
      <c r="D79" s="2">
        <v>196.6</v>
      </c>
      <c r="E79" s="14">
        <f t="shared" si="28"/>
        <v>193.67995999999999</v>
      </c>
      <c r="G79" s="2" t="s">
        <v>22</v>
      </c>
      <c r="L79" s="23"/>
      <c r="M79" s="23"/>
      <c r="N79" s="29"/>
      <c r="O79" s="29"/>
      <c r="R79" s="5" t="s">
        <v>178</v>
      </c>
    </row>
    <row r="80" spans="1:20" x14ac:dyDescent="0.25">
      <c r="C80" s="8"/>
      <c r="E80" s="14"/>
      <c r="L80" s="23"/>
      <c r="M80" s="23"/>
      <c r="N80" s="29"/>
      <c r="O80" s="29"/>
    </row>
    <row r="81" spans="1:20" x14ac:dyDescent="0.25">
      <c r="A81" s="4" t="s">
        <v>95</v>
      </c>
      <c r="B81" s="4"/>
      <c r="C81" s="11"/>
      <c r="D81" s="4"/>
      <c r="E81" s="22"/>
      <c r="F81" s="9"/>
      <c r="G81" s="4"/>
      <c r="H81" s="4"/>
      <c r="I81" s="4"/>
      <c r="J81" s="4"/>
      <c r="K81" s="4"/>
      <c r="L81" s="23"/>
      <c r="M81" s="23"/>
      <c r="N81" s="28"/>
      <c r="O81" s="28"/>
      <c r="P81" s="4"/>
      <c r="Q81" s="4"/>
      <c r="R81" s="10"/>
    </row>
    <row r="82" spans="1:20" x14ac:dyDescent="0.25">
      <c r="A82" s="2" t="s">
        <v>101</v>
      </c>
      <c r="B82" s="18">
        <v>32.68</v>
      </c>
      <c r="C82" s="19">
        <f t="shared" ref="C82:C85" si="29">B82/0.3048</f>
        <v>107.21784776902886</v>
      </c>
      <c r="D82" s="2">
        <v>107.35</v>
      </c>
      <c r="E82" s="14">
        <f>D82-(-0.00006*D82^2+0.013*D82-0.4388)</f>
        <v>107.08469135</v>
      </c>
      <c r="I82" s="2" t="s">
        <v>22</v>
      </c>
      <c r="K82" s="2" t="s">
        <v>22</v>
      </c>
      <c r="L82" s="23">
        <v>57.25</v>
      </c>
      <c r="M82" s="23">
        <v>87.65</v>
      </c>
      <c r="N82" s="26">
        <f>IF(L82&gt;180, L82-180,180-L82)</f>
        <v>122.75</v>
      </c>
      <c r="O82" s="26">
        <f>90-M82</f>
        <v>2.3499999999999943</v>
      </c>
      <c r="P82" s="18">
        <v>8.11</v>
      </c>
      <c r="Q82" s="18">
        <v>1</v>
      </c>
      <c r="R82" s="5" t="s">
        <v>103</v>
      </c>
      <c r="T82" s="15"/>
    </row>
    <row r="83" spans="1:20" ht="60" x14ac:dyDescent="0.25">
      <c r="A83" s="2" t="s">
        <v>96</v>
      </c>
      <c r="B83" s="18">
        <v>43.35</v>
      </c>
      <c r="C83" s="19">
        <f t="shared" si="29"/>
        <v>142.2244094488189</v>
      </c>
      <c r="D83" s="2">
        <v>142.4</v>
      </c>
      <c r="E83" s="14">
        <f>D83-(-0.00006*D83^2+0.013*D83-0.4388)</f>
        <v>142.20426560000001</v>
      </c>
      <c r="F83" s="3" t="s">
        <v>143</v>
      </c>
      <c r="K83" s="2" t="s">
        <v>22</v>
      </c>
      <c r="L83" s="23">
        <v>55.15</v>
      </c>
      <c r="M83" s="23">
        <v>87.68</v>
      </c>
      <c r="N83" s="26">
        <f>IF(L83&gt;180, L83-180,180-L83)</f>
        <v>124.85</v>
      </c>
      <c r="O83" s="26">
        <f>90-M83</f>
        <v>2.3199999999999932</v>
      </c>
      <c r="P83" s="18">
        <v>7.64</v>
      </c>
      <c r="Q83" s="18">
        <v>4</v>
      </c>
      <c r="R83" s="5" t="s">
        <v>102</v>
      </c>
      <c r="T83" s="15"/>
    </row>
    <row r="84" spans="1:20" x14ac:dyDescent="0.25">
      <c r="A84" s="2" t="s">
        <v>97</v>
      </c>
      <c r="B84" s="18">
        <v>51.58</v>
      </c>
      <c r="C84" s="19">
        <f t="shared" si="29"/>
        <v>169.22572178477688</v>
      </c>
      <c r="D84" s="2">
        <v>169</v>
      </c>
      <c r="E84" s="14">
        <f t="shared" ref="E84:E85" si="30">D84-(-0.00006*D84^2+0.013*D84-0.4388)</f>
        <v>168.95545999999999</v>
      </c>
      <c r="G84" s="2" t="s">
        <v>22</v>
      </c>
      <c r="K84" s="2" t="s">
        <v>22</v>
      </c>
      <c r="L84" s="23">
        <v>216.75</v>
      </c>
      <c r="M84" s="23">
        <v>51.8</v>
      </c>
      <c r="N84" s="26">
        <f>IF(L84&gt;180, L84-180,180-L84)</f>
        <v>36.75</v>
      </c>
      <c r="O84" s="26">
        <f>90-M84</f>
        <v>38.200000000000003</v>
      </c>
      <c r="P84" s="18">
        <v>0</v>
      </c>
      <c r="Q84" s="18">
        <v>1</v>
      </c>
      <c r="R84" s="5" t="s">
        <v>99</v>
      </c>
      <c r="T84" s="15"/>
    </row>
    <row r="85" spans="1:20" x14ac:dyDescent="0.25">
      <c r="A85" s="2" t="s">
        <v>104</v>
      </c>
      <c r="B85" s="18">
        <v>54.17</v>
      </c>
      <c r="C85" s="19">
        <f t="shared" si="29"/>
        <v>177.7230971128609</v>
      </c>
      <c r="D85" s="2">
        <v>177.8</v>
      </c>
      <c r="E85" s="14">
        <f t="shared" si="30"/>
        <v>177.82417040000001</v>
      </c>
      <c r="G85" s="2" t="s">
        <v>22</v>
      </c>
      <c r="L85" s="23">
        <v>260.82</v>
      </c>
      <c r="M85" s="23">
        <v>62.58</v>
      </c>
      <c r="N85" s="29"/>
      <c r="O85" s="29"/>
      <c r="P85" s="18">
        <v>0</v>
      </c>
      <c r="Q85" s="18">
        <v>1</v>
      </c>
      <c r="R85" s="5" t="s">
        <v>100</v>
      </c>
      <c r="T85" s="15"/>
    </row>
    <row r="86" spans="1:20" x14ac:dyDescent="0.25">
      <c r="B86" s="18"/>
      <c r="C86" s="19"/>
      <c r="E86" s="14"/>
      <c r="L86" s="23"/>
      <c r="M86" s="23"/>
      <c r="N86" s="29"/>
      <c r="O86" s="29"/>
      <c r="P86" s="18"/>
      <c r="Q86" s="18"/>
      <c r="T86" s="15"/>
    </row>
    <row r="87" spans="1:20" x14ac:dyDescent="0.25">
      <c r="A87" s="4" t="s">
        <v>98</v>
      </c>
      <c r="B87" s="4"/>
      <c r="C87" s="11"/>
      <c r="D87" s="4"/>
      <c r="E87" s="22"/>
      <c r="F87" s="9"/>
      <c r="G87" s="4"/>
      <c r="H87" s="4"/>
      <c r="I87" s="4"/>
      <c r="J87" s="4"/>
      <c r="K87" s="4"/>
      <c r="L87" s="23"/>
      <c r="M87" s="23"/>
      <c r="N87" s="28"/>
      <c r="O87" s="28"/>
      <c r="P87" s="4"/>
      <c r="Q87" s="4"/>
      <c r="R87" s="10"/>
    </row>
    <row r="88" spans="1:20" x14ac:dyDescent="0.25">
      <c r="A88" s="2" t="s">
        <v>140</v>
      </c>
      <c r="B88" s="2">
        <v>21.81</v>
      </c>
      <c r="C88" s="8">
        <f t="shared" ref="C88" si="31">B88/0.3048</f>
        <v>71.555118110236208</v>
      </c>
      <c r="D88" s="2">
        <v>72</v>
      </c>
      <c r="E88" s="14">
        <f>D88-(0.0058*D88-0.125)</f>
        <v>71.707400000000007</v>
      </c>
      <c r="H88" s="2" t="s">
        <v>22</v>
      </c>
      <c r="K88" s="2" t="s">
        <v>22</v>
      </c>
      <c r="L88" s="23">
        <v>65.23</v>
      </c>
      <c r="M88" s="23">
        <v>59.39</v>
      </c>
      <c r="N88" s="26">
        <f>IF(L88&gt;180, L88-180,180-L88)</f>
        <v>114.77</v>
      </c>
      <c r="O88" s="26">
        <f>90-M88</f>
        <v>30.61</v>
      </c>
      <c r="P88" s="2">
        <v>3.49</v>
      </c>
      <c r="Q88" s="2">
        <v>1</v>
      </c>
      <c r="R88" s="10"/>
      <c r="T88" s="15"/>
    </row>
    <row r="89" spans="1:20" x14ac:dyDescent="0.25">
      <c r="A89" s="2" t="s">
        <v>127</v>
      </c>
      <c r="C89" s="8"/>
      <c r="D89" s="2">
        <v>122</v>
      </c>
      <c r="E89" s="14">
        <f>D89-(0.0058*D89-0.125)</f>
        <v>121.4174</v>
      </c>
      <c r="G89" s="2" t="s">
        <v>22</v>
      </c>
      <c r="L89" s="13"/>
      <c r="M89" s="13"/>
      <c r="R89" s="5" t="s">
        <v>110</v>
      </c>
    </row>
    <row r="90" spans="1:20" x14ac:dyDescent="0.25">
      <c r="C90" s="8"/>
      <c r="L90" s="13"/>
      <c r="M90" s="13"/>
    </row>
    <row r="91" spans="1:20" x14ac:dyDescent="0.25">
      <c r="C91" s="8"/>
      <c r="L91" s="13"/>
      <c r="M91" s="13"/>
    </row>
    <row r="92" spans="1:20" x14ac:dyDescent="0.25">
      <c r="C92" s="8"/>
      <c r="L92" s="13"/>
      <c r="M92" s="13"/>
    </row>
    <row r="93" spans="1:20" x14ac:dyDescent="0.25">
      <c r="C93" s="8"/>
      <c r="L93" s="13"/>
      <c r="M93" s="13"/>
    </row>
    <row r="94" spans="1:20" x14ac:dyDescent="0.25">
      <c r="C94" s="8"/>
      <c r="L94" s="13"/>
      <c r="M94" s="13"/>
    </row>
    <row r="95" spans="1:20" x14ac:dyDescent="0.25">
      <c r="C95" s="8"/>
      <c r="L95" s="13"/>
      <c r="M95" s="13"/>
    </row>
    <row r="96" spans="1:20" x14ac:dyDescent="0.25">
      <c r="C96" s="8"/>
      <c r="L96" s="13"/>
      <c r="M96" s="13"/>
    </row>
    <row r="97" spans="3:13" x14ac:dyDescent="0.25">
      <c r="C97" s="8"/>
      <c r="L97" s="13"/>
      <c r="M97" s="13"/>
    </row>
    <row r="98" spans="3:13" x14ac:dyDescent="0.25">
      <c r="C98" s="8"/>
      <c r="L98" s="13"/>
      <c r="M98" s="13"/>
    </row>
    <row r="99" spans="3:13" x14ac:dyDescent="0.25">
      <c r="C99" s="8"/>
      <c r="L99" s="13"/>
      <c r="M99" s="13"/>
    </row>
    <row r="100" spans="3:13" x14ac:dyDescent="0.25">
      <c r="C100" s="8"/>
      <c r="L100" s="13"/>
      <c r="M100" s="13"/>
    </row>
    <row r="101" spans="3:13" x14ac:dyDescent="0.25">
      <c r="C101" s="8"/>
      <c r="L101" s="13"/>
      <c r="M101" s="13"/>
    </row>
    <row r="102" spans="3:13" x14ac:dyDescent="0.25">
      <c r="C102" s="8"/>
      <c r="L102" s="13"/>
      <c r="M102" s="13"/>
    </row>
    <row r="103" spans="3:13" x14ac:dyDescent="0.25">
      <c r="C103" s="8"/>
      <c r="L103" s="13"/>
      <c r="M103" s="13"/>
    </row>
    <row r="104" spans="3:13" x14ac:dyDescent="0.25">
      <c r="C104" s="8"/>
      <c r="L104" s="13"/>
      <c r="M104" s="13"/>
    </row>
    <row r="105" spans="3:13" x14ac:dyDescent="0.25">
      <c r="C105" s="8"/>
      <c r="L105" s="13"/>
      <c r="M105" s="13"/>
    </row>
    <row r="106" spans="3:13" x14ac:dyDescent="0.25">
      <c r="C106" s="8"/>
      <c r="L106" s="13"/>
      <c r="M106" s="13"/>
    </row>
    <row r="107" spans="3:13" x14ac:dyDescent="0.25">
      <c r="C107" s="8"/>
      <c r="L107" s="13"/>
      <c r="M107" s="13"/>
    </row>
    <row r="108" spans="3:13" x14ac:dyDescent="0.25">
      <c r="C108" s="8"/>
      <c r="L108" s="13"/>
      <c r="M108" s="13"/>
    </row>
    <row r="109" spans="3:13" x14ac:dyDescent="0.25">
      <c r="C109" s="8"/>
      <c r="L109" s="13"/>
      <c r="M109" s="13"/>
    </row>
    <row r="110" spans="3:13" x14ac:dyDescent="0.25">
      <c r="C110" s="8"/>
      <c r="L110" s="13"/>
      <c r="M110" s="13"/>
    </row>
    <row r="111" spans="3:13" x14ac:dyDescent="0.25">
      <c r="C111" s="8"/>
      <c r="L111" s="13"/>
      <c r="M111" s="13"/>
    </row>
    <row r="112" spans="3:13" x14ac:dyDescent="0.25">
      <c r="C112" s="8"/>
      <c r="L112" s="13"/>
      <c r="M112" s="13"/>
    </row>
    <row r="113" spans="12:13" x14ac:dyDescent="0.25">
      <c r="L113" s="13"/>
      <c r="M113" s="13"/>
    </row>
    <row r="114" spans="12:13" x14ac:dyDescent="0.25">
      <c r="L114" s="13"/>
      <c r="M114" s="13"/>
    </row>
    <row r="115" spans="12:13" x14ac:dyDescent="0.25">
      <c r="L115" s="13"/>
      <c r="M115" s="13"/>
    </row>
    <row r="116" spans="12:13" x14ac:dyDescent="0.25">
      <c r="L116" s="13"/>
      <c r="M116" s="13"/>
    </row>
    <row r="117" spans="12:13" x14ac:dyDescent="0.25">
      <c r="L117" s="13"/>
      <c r="M117" s="13"/>
    </row>
    <row r="118" spans="12:13" x14ac:dyDescent="0.25">
      <c r="L118" s="13"/>
      <c r="M118" s="13"/>
    </row>
    <row r="119" spans="12:13" x14ac:dyDescent="0.25">
      <c r="L119" s="13"/>
      <c r="M119" s="13"/>
    </row>
    <row r="120" spans="12:13" x14ac:dyDescent="0.25">
      <c r="L120" s="13"/>
      <c r="M120" s="13"/>
    </row>
    <row r="121" spans="12:13" x14ac:dyDescent="0.25">
      <c r="L121" s="13"/>
      <c r="M121" s="13"/>
    </row>
    <row r="122" spans="12:13" x14ac:dyDescent="0.25">
      <c r="L122" s="13"/>
      <c r="M122" s="13"/>
    </row>
    <row r="123" spans="12:13" x14ac:dyDescent="0.25">
      <c r="L123" s="13"/>
      <c r="M123" s="13"/>
    </row>
    <row r="124" spans="12:13" x14ac:dyDescent="0.25">
      <c r="L124" s="13"/>
      <c r="M124" s="13"/>
    </row>
    <row r="125" spans="12:13" x14ac:dyDescent="0.25">
      <c r="L125" s="13"/>
      <c r="M125" s="13"/>
    </row>
    <row r="126" spans="12:13" x14ac:dyDescent="0.25">
      <c r="L126" s="13"/>
      <c r="M126" s="13"/>
    </row>
    <row r="127" spans="12:13" x14ac:dyDescent="0.25">
      <c r="L127" s="13"/>
      <c r="M127" s="13"/>
    </row>
    <row r="128" spans="12:13" x14ac:dyDescent="0.25">
      <c r="L128" s="13"/>
      <c r="M128" s="13"/>
    </row>
    <row r="129" spans="12:13" x14ac:dyDescent="0.25">
      <c r="L129" s="13"/>
      <c r="M129" s="13"/>
    </row>
    <row r="130" spans="12:13" x14ac:dyDescent="0.25">
      <c r="L130" s="13"/>
      <c r="M130" s="13"/>
    </row>
  </sheetData>
  <mergeCells count="3">
    <mergeCell ref="L2:Q2"/>
    <mergeCell ref="B3:C3"/>
    <mergeCell ref="L4:O4"/>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B8D32-42B4-4BDF-89AD-DBA455B47D10}">
  <dimension ref="A1:BC62"/>
  <sheetViews>
    <sheetView workbookViewId="0">
      <selection activeCell="G105" sqref="G105"/>
    </sheetView>
  </sheetViews>
  <sheetFormatPr defaultColWidth="8.85546875" defaultRowHeight="15" x14ac:dyDescent="0.25"/>
  <cols>
    <col min="16" max="16" width="10.42578125" bestFit="1" customWidth="1"/>
  </cols>
  <sheetData>
    <row r="1" spans="1:55" x14ac:dyDescent="0.25">
      <c r="A1" t="s">
        <v>68</v>
      </c>
      <c r="H1" t="s">
        <v>29</v>
      </c>
      <c r="O1" t="s">
        <v>47</v>
      </c>
      <c r="V1" t="s">
        <v>20</v>
      </c>
      <c r="AC1" t="s">
        <v>88</v>
      </c>
      <c r="AJ1" t="s">
        <v>74</v>
      </c>
      <c r="AQ1" t="s">
        <v>95</v>
      </c>
      <c r="AX1" t="s">
        <v>98</v>
      </c>
    </row>
    <row r="2" spans="1:55" x14ac:dyDescent="0.25">
      <c r="A2" t="s">
        <v>159</v>
      </c>
      <c r="C2" t="s">
        <v>160</v>
      </c>
      <c r="D2" t="s">
        <v>161</v>
      </c>
      <c r="E2" t="s">
        <v>14</v>
      </c>
      <c r="F2" t="s">
        <v>15</v>
      </c>
      <c r="H2" t="s">
        <v>159</v>
      </c>
      <c r="J2" t="s">
        <v>160</v>
      </c>
      <c r="K2" t="s">
        <v>161</v>
      </c>
      <c r="L2" t="s">
        <v>14</v>
      </c>
      <c r="M2" t="s">
        <v>15</v>
      </c>
      <c r="O2" t="s">
        <v>159</v>
      </c>
      <c r="Q2" t="s">
        <v>160</v>
      </c>
      <c r="R2" t="s">
        <v>161</v>
      </c>
      <c r="S2" t="s">
        <v>14</v>
      </c>
      <c r="T2" t="s">
        <v>15</v>
      </c>
      <c r="V2" t="s">
        <v>159</v>
      </c>
      <c r="X2" t="s">
        <v>160</v>
      </c>
      <c r="Y2" t="s">
        <v>161</v>
      </c>
      <c r="Z2" t="s">
        <v>14</v>
      </c>
      <c r="AA2" t="s">
        <v>162</v>
      </c>
      <c r="AC2" t="s">
        <v>159</v>
      </c>
      <c r="AE2" t="s">
        <v>160</v>
      </c>
      <c r="AF2" t="s">
        <v>161</v>
      </c>
      <c r="AG2" t="s">
        <v>14</v>
      </c>
      <c r="AH2" t="s">
        <v>162</v>
      </c>
      <c r="AJ2" t="s">
        <v>159</v>
      </c>
      <c r="AL2" t="s">
        <v>160</v>
      </c>
      <c r="AM2" t="s">
        <v>161</v>
      </c>
      <c r="AN2" t="s">
        <v>14</v>
      </c>
      <c r="AO2" t="s">
        <v>162</v>
      </c>
      <c r="AQ2" t="s">
        <v>159</v>
      </c>
      <c r="AS2" t="s">
        <v>160</v>
      </c>
      <c r="AT2" t="s">
        <v>161</v>
      </c>
      <c r="AU2" t="s">
        <v>14</v>
      </c>
      <c r="AV2" t="s">
        <v>162</v>
      </c>
      <c r="AX2" t="s">
        <v>159</v>
      </c>
      <c r="AZ2" t="s">
        <v>160</v>
      </c>
      <c r="BA2" t="s">
        <v>161</v>
      </c>
      <c r="BB2" t="s">
        <v>14</v>
      </c>
      <c r="BC2" t="s">
        <v>162</v>
      </c>
    </row>
    <row r="3" spans="1:55" x14ac:dyDescent="0.25">
      <c r="A3" t="s">
        <v>16</v>
      </c>
      <c r="C3" t="s">
        <v>18</v>
      </c>
      <c r="D3" t="s">
        <v>18</v>
      </c>
      <c r="E3" t="s">
        <v>19</v>
      </c>
      <c r="F3" t="s">
        <v>51</v>
      </c>
      <c r="H3" t="s">
        <v>16</v>
      </c>
      <c r="J3" t="s">
        <v>18</v>
      </c>
      <c r="K3" t="s">
        <v>18</v>
      </c>
      <c r="L3" t="s">
        <v>19</v>
      </c>
      <c r="M3" t="s">
        <v>51</v>
      </c>
      <c r="O3" t="s">
        <v>16</v>
      </c>
      <c r="Q3" t="s">
        <v>18</v>
      </c>
      <c r="R3" t="s">
        <v>18</v>
      </c>
      <c r="S3" t="s">
        <v>19</v>
      </c>
      <c r="T3" t="s">
        <v>51</v>
      </c>
      <c r="V3" t="s">
        <v>16</v>
      </c>
      <c r="X3" t="s">
        <v>18</v>
      </c>
      <c r="Y3" t="s">
        <v>18</v>
      </c>
      <c r="Z3" t="s">
        <v>19</v>
      </c>
      <c r="AA3" t="s">
        <v>51</v>
      </c>
      <c r="AC3" t="s">
        <v>16</v>
      </c>
      <c r="AE3" t="s">
        <v>18</v>
      </c>
      <c r="AF3" t="s">
        <v>18</v>
      </c>
      <c r="AG3" t="s">
        <v>19</v>
      </c>
      <c r="AH3" t="s">
        <v>51</v>
      </c>
      <c r="AJ3" t="s">
        <v>16</v>
      </c>
      <c r="AL3" t="s">
        <v>18</v>
      </c>
      <c r="AM3" t="s">
        <v>18</v>
      </c>
      <c r="AN3" t="s">
        <v>19</v>
      </c>
      <c r="AO3" t="s">
        <v>51</v>
      </c>
      <c r="AQ3" t="s">
        <v>16</v>
      </c>
      <c r="AS3" t="s">
        <v>18</v>
      </c>
      <c r="AT3" t="s">
        <v>18</v>
      </c>
      <c r="AU3" t="s">
        <v>19</v>
      </c>
      <c r="AV3" t="s">
        <v>51</v>
      </c>
      <c r="AX3" t="s">
        <v>16</v>
      </c>
      <c r="AZ3" t="s">
        <v>18</v>
      </c>
      <c r="BA3" t="s">
        <v>18</v>
      </c>
      <c r="BB3" t="s">
        <v>19</v>
      </c>
      <c r="BC3" t="s">
        <v>51</v>
      </c>
    </row>
    <row r="4" spans="1:55" x14ac:dyDescent="0.25">
      <c r="A4">
        <v>9.84</v>
      </c>
      <c r="B4" s="36">
        <f>A4/0.3048</f>
        <v>32.283464566929133</v>
      </c>
      <c r="C4">
        <v>41.08</v>
      </c>
      <c r="D4">
        <v>88.81</v>
      </c>
      <c r="E4">
        <v>0</v>
      </c>
      <c r="F4">
        <v>3</v>
      </c>
      <c r="H4" s="47">
        <v>9.32</v>
      </c>
      <c r="I4" s="49">
        <f>H4/0.3048</f>
        <v>30.57742782152231</v>
      </c>
      <c r="J4" s="49">
        <v>228.84</v>
      </c>
      <c r="K4" s="49">
        <v>75.680000000000007</v>
      </c>
      <c r="L4" s="49">
        <v>7.61</v>
      </c>
      <c r="M4" s="50">
        <v>1</v>
      </c>
      <c r="P4" s="35">
        <v>14.952219999999999</v>
      </c>
      <c r="V4" s="47"/>
      <c r="W4" s="62">
        <v>23.9191</v>
      </c>
      <c r="X4" s="49"/>
      <c r="Y4" s="49"/>
      <c r="Z4" s="49"/>
      <c r="AA4" s="50"/>
      <c r="AD4" s="40">
        <v>24.995799999999999</v>
      </c>
      <c r="AJ4" s="47">
        <v>7.33</v>
      </c>
      <c r="AK4" s="49">
        <f>AJ4/0.3048</f>
        <v>24.048556430446194</v>
      </c>
      <c r="AL4" s="49">
        <v>238.36</v>
      </c>
      <c r="AM4" s="49">
        <v>67.95</v>
      </c>
      <c r="AN4" s="49">
        <v>2.89</v>
      </c>
      <c r="AO4" s="50">
        <v>1</v>
      </c>
      <c r="AQ4">
        <v>7.74</v>
      </c>
      <c r="AR4">
        <f t="shared" ref="AR4:AR28" si="0">AQ4/0.3048</f>
        <v>25.393700787401574</v>
      </c>
      <c r="AS4">
        <v>234.22</v>
      </c>
      <c r="AT4">
        <v>89.52</v>
      </c>
      <c r="AU4">
        <v>0</v>
      </c>
      <c r="AV4">
        <v>1</v>
      </c>
      <c r="AX4">
        <v>7.92</v>
      </c>
      <c r="AY4" s="44">
        <f t="shared" ref="AY4:AY16" si="1">AX4/0.3048</f>
        <v>25.984251968503937</v>
      </c>
      <c r="AZ4">
        <v>122.87</v>
      </c>
      <c r="BA4">
        <v>28.24</v>
      </c>
      <c r="BB4">
        <v>0</v>
      </c>
      <c r="BC4">
        <v>2</v>
      </c>
    </row>
    <row r="5" spans="1:55" x14ac:dyDescent="0.25">
      <c r="A5">
        <v>12.64</v>
      </c>
      <c r="B5" s="36">
        <f>A5/0.3048</f>
        <v>41.469816272965879</v>
      </c>
      <c r="C5">
        <v>137.69999999999999</v>
      </c>
      <c r="D5">
        <v>82.73</v>
      </c>
      <c r="E5">
        <v>0</v>
      </c>
      <c r="F5">
        <v>2</v>
      </c>
      <c r="H5" s="51"/>
      <c r="I5" s="57">
        <v>30.6</v>
      </c>
      <c r="J5" s="53"/>
      <c r="K5" s="53"/>
      <c r="L5" s="53"/>
      <c r="M5" s="54"/>
      <c r="O5">
        <v>7.6</v>
      </c>
      <c r="P5" s="21">
        <f>O5/0.3048</f>
        <v>24.934383202099735</v>
      </c>
      <c r="Q5">
        <v>230.24</v>
      </c>
      <c r="R5">
        <v>87.17</v>
      </c>
      <c r="S5">
        <v>3.8</v>
      </c>
      <c r="T5">
        <v>1</v>
      </c>
      <c r="V5" s="51">
        <v>7.3</v>
      </c>
      <c r="W5" s="61">
        <f>V5/0.3048</f>
        <v>23.950131233595798</v>
      </c>
      <c r="X5" s="53">
        <v>51.73</v>
      </c>
      <c r="Y5" s="53">
        <v>74.84</v>
      </c>
      <c r="Z5" s="53">
        <v>0</v>
      </c>
      <c r="AA5" s="54">
        <v>1</v>
      </c>
      <c r="AC5">
        <v>8.19</v>
      </c>
      <c r="AD5" s="21">
        <f t="shared" ref="AD5:AD20" si="2">AC5/0.3048</f>
        <v>26.870078740157478</v>
      </c>
      <c r="AE5">
        <v>61.81</v>
      </c>
      <c r="AF5">
        <v>85.66</v>
      </c>
      <c r="AG5">
        <v>0</v>
      </c>
      <c r="AH5">
        <v>3</v>
      </c>
      <c r="AJ5" s="51"/>
      <c r="AK5" s="57">
        <v>24.583020000000001</v>
      </c>
      <c r="AL5" s="53"/>
      <c r="AM5" s="53"/>
      <c r="AN5" s="53"/>
      <c r="AO5" s="54"/>
      <c r="AQ5">
        <v>7.91</v>
      </c>
      <c r="AR5">
        <f t="shared" si="0"/>
        <v>25.951443569553806</v>
      </c>
      <c r="AS5">
        <v>104.41</v>
      </c>
      <c r="AT5">
        <v>51.15</v>
      </c>
      <c r="AU5">
        <v>0</v>
      </c>
      <c r="AV5">
        <v>3</v>
      </c>
      <c r="AX5">
        <v>9.4</v>
      </c>
      <c r="AY5" s="44">
        <f t="shared" si="1"/>
        <v>30.83989501312336</v>
      </c>
      <c r="AZ5">
        <v>85.68</v>
      </c>
      <c r="BA5">
        <v>31.33</v>
      </c>
      <c r="BB5">
        <v>0</v>
      </c>
      <c r="BC5">
        <v>3</v>
      </c>
    </row>
    <row r="6" spans="1:55" x14ac:dyDescent="0.25">
      <c r="B6" s="37">
        <v>45.270779999999995</v>
      </c>
      <c r="H6">
        <v>14.79</v>
      </c>
      <c r="I6">
        <f t="shared" ref="I6:I11" si="3">H6/0.3048</f>
        <v>48.523622047244089</v>
      </c>
      <c r="J6">
        <v>59.3</v>
      </c>
      <c r="K6">
        <v>73.44</v>
      </c>
      <c r="L6">
        <v>0</v>
      </c>
      <c r="M6">
        <v>3</v>
      </c>
      <c r="O6">
        <v>7.77</v>
      </c>
      <c r="P6" s="21">
        <f>O6/0.3048</f>
        <v>25.492125984251967</v>
      </c>
      <c r="Q6">
        <v>56.75</v>
      </c>
      <c r="R6">
        <v>74.2</v>
      </c>
      <c r="S6">
        <v>12.84</v>
      </c>
      <c r="T6" t="s">
        <v>163</v>
      </c>
      <c r="V6">
        <v>13.32</v>
      </c>
      <c r="W6" s="21">
        <f>V6/0.3048</f>
        <v>43.7007874015748</v>
      </c>
      <c r="X6">
        <v>226.85</v>
      </c>
      <c r="Y6">
        <v>87.02</v>
      </c>
      <c r="Z6">
        <v>0</v>
      </c>
      <c r="AA6">
        <v>3</v>
      </c>
      <c r="AC6">
        <v>9.6300000000000008</v>
      </c>
      <c r="AD6" s="21">
        <f t="shared" si="2"/>
        <v>31.594488188976378</v>
      </c>
      <c r="AE6">
        <v>100.93</v>
      </c>
      <c r="AF6">
        <v>25.08</v>
      </c>
      <c r="AG6">
        <v>0</v>
      </c>
      <c r="AH6">
        <v>2</v>
      </c>
      <c r="AJ6">
        <v>8.3699999999999992</v>
      </c>
      <c r="AK6">
        <f>AJ6/0.3048</f>
        <v>27.460629921259837</v>
      </c>
      <c r="AL6">
        <v>232.77</v>
      </c>
      <c r="AM6">
        <v>72.27</v>
      </c>
      <c r="AN6">
        <v>0</v>
      </c>
      <c r="AO6">
        <v>2</v>
      </c>
      <c r="AQ6">
        <v>9.02</v>
      </c>
      <c r="AR6">
        <f t="shared" si="0"/>
        <v>29.593175853018369</v>
      </c>
      <c r="AS6">
        <v>64.87</v>
      </c>
      <c r="AT6">
        <v>83.15</v>
      </c>
      <c r="AU6">
        <v>1.7</v>
      </c>
      <c r="AV6">
        <v>1</v>
      </c>
      <c r="AX6">
        <v>9.64</v>
      </c>
      <c r="AY6" s="44">
        <f t="shared" si="1"/>
        <v>31.627296587926509</v>
      </c>
      <c r="AZ6">
        <v>66.87</v>
      </c>
      <c r="BA6">
        <v>77.98</v>
      </c>
      <c r="BB6">
        <v>13.38</v>
      </c>
      <c r="BC6">
        <v>2</v>
      </c>
    </row>
    <row r="7" spans="1:55" x14ac:dyDescent="0.25">
      <c r="A7" s="47"/>
      <c r="B7" s="48">
        <v>46.364289999999997</v>
      </c>
      <c r="C7" s="49"/>
      <c r="D7" s="49"/>
      <c r="E7" s="49"/>
      <c r="F7" s="50"/>
      <c r="H7">
        <v>16.489999999999998</v>
      </c>
      <c r="I7">
        <f t="shared" si="3"/>
        <v>54.101049868766395</v>
      </c>
      <c r="J7">
        <v>139.66</v>
      </c>
      <c r="K7">
        <v>85.85</v>
      </c>
      <c r="L7">
        <v>0</v>
      </c>
      <c r="M7">
        <v>2</v>
      </c>
      <c r="O7">
        <v>11.03</v>
      </c>
      <c r="P7" s="21">
        <f>O7/0.3048</f>
        <v>36.187664041994744</v>
      </c>
      <c r="Q7">
        <v>149.09</v>
      </c>
      <c r="R7">
        <v>85.84</v>
      </c>
      <c r="S7">
        <v>2.3199999999999998</v>
      </c>
      <c r="T7">
        <v>1</v>
      </c>
      <c r="V7">
        <v>14.46</v>
      </c>
      <c r="W7" s="21">
        <f>V7/0.3048</f>
        <v>47.440944881889763</v>
      </c>
      <c r="X7">
        <v>156.35</v>
      </c>
      <c r="Y7">
        <v>40</v>
      </c>
      <c r="Z7">
        <v>68.13</v>
      </c>
      <c r="AA7">
        <v>2</v>
      </c>
      <c r="AC7">
        <v>9.7100000000000009</v>
      </c>
      <c r="AD7" s="21">
        <f t="shared" si="2"/>
        <v>31.856955380577428</v>
      </c>
      <c r="AE7">
        <v>85.88</v>
      </c>
      <c r="AF7">
        <v>33.26</v>
      </c>
      <c r="AG7">
        <v>0</v>
      </c>
      <c r="AH7">
        <v>2</v>
      </c>
      <c r="AJ7">
        <v>10.79</v>
      </c>
      <c r="AK7">
        <f>AJ7/0.3048</f>
        <v>35.400262467191595</v>
      </c>
      <c r="AL7">
        <v>237.71</v>
      </c>
      <c r="AM7">
        <v>85.03</v>
      </c>
      <c r="AN7">
        <v>0</v>
      </c>
      <c r="AO7">
        <v>3</v>
      </c>
      <c r="AQ7">
        <v>9.7899999999999991</v>
      </c>
      <c r="AR7">
        <f t="shared" si="0"/>
        <v>32.119422572178472</v>
      </c>
      <c r="AS7">
        <v>70.5</v>
      </c>
      <c r="AT7">
        <v>73.19</v>
      </c>
      <c r="AU7">
        <v>15.78</v>
      </c>
      <c r="AV7">
        <v>2</v>
      </c>
      <c r="AX7">
        <v>10.199999999999999</v>
      </c>
      <c r="AY7" s="44">
        <f t="shared" si="1"/>
        <v>33.464566929133852</v>
      </c>
      <c r="AZ7">
        <v>230.39</v>
      </c>
      <c r="BA7">
        <v>53.62</v>
      </c>
      <c r="BB7">
        <v>0</v>
      </c>
      <c r="BC7">
        <v>3</v>
      </c>
    </row>
    <row r="8" spans="1:55" x14ac:dyDescent="0.25">
      <c r="A8" s="51">
        <v>14.21</v>
      </c>
      <c r="B8" s="52">
        <f>A8/0.3048</f>
        <v>46.620734908136484</v>
      </c>
      <c r="C8" s="53">
        <v>227.57</v>
      </c>
      <c r="D8" s="53">
        <v>63.22</v>
      </c>
      <c r="E8" s="53">
        <v>0</v>
      </c>
      <c r="F8" s="54">
        <v>2</v>
      </c>
      <c r="H8">
        <v>19.05</v>
      </c>
      <c r="I8">
        <f t="shared" si="3"/>
        <v>62.5</v>
      </c>
      <c r="J8">
        <v>64.61</v>
      </c>
      <c r="K8">
        <v>78.97</v>
      </c>
      <c r="L8">
        <v>0</v>
      </c>
      <c r="M8">
        <v>3</v>
      </c>
      <c r="O8" s="47">
        <v>11.77</v>
      </c>
      <c r="P8" s="58">
        <f>O8/0.3048</f>
        <v>38.615485564304457</v>
      </c>
      <c r="Q8" s="49">
        <v>219.63</v>
      </c>
      <c r="R8" s="49">
        <v>75.13</v>
      </c>
      <c r="S8" s="49">
        <v>0</v>
      </c>
      <c r="T8" s="50">
        <v>3</v>
      </c>
      <c r="V8" s="47">
        <v>16.71</v>
      </c>
      <c r="W8" s="58">
        <f>V8/0.3048</f>
        <v>54.822834645669289</v>
      </c>
      <c r="X8" s="49">
        <v>227.09</v>
      </c>
      <c r="Y8" s="49">
        <v>79.58</v>
      </c>
      <c r="Z8" s="49">
        <v>35.43</v>
      </c>
      <c r="AA8" s="50">
        <v>1</v>
      </c>
      <c r="AC8">
        <v>9.75</v>
      </c>
      <c r="AD8" s="21">
        <f t="shared" si="2"/>
        <v>31.988188976377952</v>
      </c>
      <c r="AE8">
        <v>232.2</v>
      </c>
      <c r="AF8">
        <v>80.77</v>
      </c>
      <c r="AG8">
        <v>0</v>
      </c>
      <c r="AH8">
        <v>2</v>
      </c>
      <c r="AJ8">
        <v>13.08</v>
      </c>
      <c r="AK8">
        <f>AJ8/0.3048</f>
        <v>42.913385826771652</v>
      </c>
      <c r="AL8">
        <v>48.15</v>
      </c>
      <c r="AM8">
        <v>79.989999999999995</v>
      </c>
      <c r="AN8">
        <v>0</v>
      </c>
      <c r="AO8">
        <v>2</v>
      </c>
      <c r="AQ8">
        <v>12.19</v>
      </c>
      <c r="AR8">
        <f t="shared" si="0"/>
        <v>39.993438320209968</v>
      </c>
      <c r="AS8">
        <v>102.36</v>
      </c>
      <c r="AT8">
        <v>48.86</v>
      </c>
      <c r="AU8">
        <v>0</v>
      </c>
      <c r="AV8">
        <v>3</v>
      </c>
      <c r="AX8">
        <v>11.04</v>
      </c>
      <c r="AY8" s="44">
        <f t="shared" si="1"/>
        <v>36.220472440944874</v>
      </c>
      <c r="AZ8">
        <v>112.83</v>
      </c>
      <c r="BA8">
        <v>43.25</v>
      </c>
      <c r="BB8">
        <v>0</v>
      </c>
      <c r="BC8">
        <v>2</v>
      </c>
    </row>
    <row r="9" spans="1:55" x14ac:dyDescent="0.25">
      <c r="A9">
        <v>14.53</v>
      </c>
      <c r="B9" s="36">
        <f>A9/0.3048</f>
        <v>47.670603674540679</v>
      </c>
      <c r="C9">
        <v>235.75</v>
      </c>
      <c r="D9">
        <v>66.95</v>
      </c>
      <c r="E9">
        <v>0</v>
      </c>
      <c r="F9">
        <v>2</v>
      </c>
      <c r="H9">
        <v>25.05</v>
      </c>
      <c r="I9">
        <f t="shared" si="3"/>
        <v>82.185039370078741</v>
      </c>
      <c r="J9">
        <v>212.15</v>
      </c>
      <c r="K9">
        <v>33.06</v>
      </c>
      <c r="L9">
        <v>0</v>
      </c>
      <c r="M9">
        <v>2</v>
      </c>
      <c r="O9" s="51"/>
      <c r="P9" s="59">
        <v>39.391260000000003</v>
      </c>
      <c r="Q9" s="53"/>
      <c r="R9" s="53"/>
      <c r="S9" s="53"/>
      <c r="T9" s="54"/>
      <c r="V9" s="51"/>
      <c r="W9" s="63">
        <v>55.10642</v>
      </c>
      <c r="X9" s="53"/>
      <c r="Y9" s="53"/>
      <c r="Z9" s="53"/>
      <c r="AA9" s="54"/>
      <c r="AC9">
        <v>10.07</v>
      </c>
      <c r="AD9" s="21">
        <f t="shared" si="2"/>
        <v>33.038057742782151</v>
      </c>
      <c r="AE9">
        <v>236.72</v>
      </c>
      <c r="AF9">
        <v>75.44</v>
      </c>
      <c r="AG9">
        <v>0</v>
      </c>
      <c r="AH9">
        <v>3</v>
      </c>
      <c r="AJ9" s="47">
        <v>13.73</v>
      </c>
      <c r="AK9" s="49">
        <f>AJ9/0.3048</f>
        <v>45.04593175853018</v>
      </c>
      <c r="AL9" s="49">
        <v>73.44</v>
      </c>
      <c r="AM9" s="49">
        <v>58.16</v>
      </c>
      <c r="AN9" s="49">
        <v>4.1500000000000004</v>
      </c>
      <c r="AO9" s="50">
        <v>4</v>
      </c>
      <c r="AQ9">
        <v>12.29</v>
      </c>
      <c r="AR9">
        <f t="shared" si="0"/>
        <v>40.321522309711284</v>
      </c>
      <c r="AS9">
        <v>58.23</v>
      </c>
      <c r="AT9">
        <v>75.05</v>
      </c>
      <c r="AU9">
        <v>0</v>
      </c>
      <c r="AV9">
        <v>2</v>
      </c>
      <c r="AX9">
        <v>12.87</v>
      </c>
      <c r="AY9" s="44">
        <f t="shared" si="1"/>
        <v>42.224409448818896</v>
      </c>
      <c r="AZ9">
        <v>54.98</v>
      </c>
      <c r="BA9">
        <v>63.37</v>
      </c>
      <c r="BB9">
        <v>0</v>
      </c>
      <c r="BC9">
        <v>2</v>
      </c>
    </row>
    <row r="10" spans="1:55" x14ac:dyDescent="0.25">
      <c r="A10">
        <v>14.62</v>
      </c>
      <c r="B10" s="36">
        <f>A10/0.3048</f>
        <v>47.965879265091857</v>
      </c>
      <c r="C10">
        <v>55.02</v>
      </c>
      <c r="D10">
        <v>84.61</v>
      </c>
      <c r="E10">
        <v>0</v>
      </c>
      <c r="F10">
        <v>2</v>
      </c>
      <c r="H10">
        <v>25.14</v>
      </c>
      <c r="I10">
        <f t="shared" si="3"/>
        <v>82.480314960629926</v>
      </c>
      <c r="J10">
        <v>212.39</v>
      </c>
      <c r="K10">
        <v>47.27</v>
      </c>
      <c r="L10">
        <v>0</v>
      </c>
      <c r="M10">
        <v>2</v>
      </c>
      <c r="P10" s="35">
        <v>40.292699999999996</v>
      </c>
      <c r="Q10" s="73" t="s">
        <v>180</v>
      </c>
      <c r="R10" s="73"/>
      <c r="S10" s="73"/>
      <c r="T10" s="73"/>
      <c r="V10" s="47">
        <v>17.28</v>
      </c>
      <c r="W10" s="58">
        <f>V10/0.3048</f>
        <v>56.69291338582677</v>
      </c>
      <c r="X10" s="49">
        <v>55.5</v>
      </c>
      <c r="Y10" s="49">
        <v>58.05</v>
      </c>
      <c r="Z10" s="49">
        <v>0</v>
      </c>
      <c r="AA10" s="50">
        <v>1</v>
      </c>
      <c r="AC10">
        <v>10.33</v>
      </c>
      <c r="AD10" s="21">
        <f t="shared" si="2"/>
        <v>33.891076115485561</v>
      </c>
      <c r="AE10">
        <v>96.55</v>
      </c>
      <c r="AF10">
        <v>32.299999999999997</v>
      </c>
      <c r="AG10">
        <v>0</v>
      </c>
      <c r="AH10">
        <v>2</v>
      </c>
      <c r="AJ10" s="51"/>
      <c r="AK10" s="57">
        <v>45.922800000000002</v>
      </c>
      <c r="AL10" s="53"/>
      <c r="AM10" s="53"/>
      <c r="AN10" s="53"/>
      <c r="AO10" s="54"/>
      <c r="AQ10">
        <v>12.34</v>
      </c>
      <c r="AR10">
        <f t="shared" si="0"/>
        <v>40.485564304461938</v>
      </c>
      <c r="AS10">
        <v>58.4</v>
      </c>
      <c r="AT10">
        <v>79.55</v>
      </c>
      <c r="AU10">
        <v>0</v>
      </c>
      <c r="AV10">
        <v>2</v>
      </c>
      <c r="AX10">
        <v>13.86</v>
      </c>
      <c r="AY10" s="44">
        <f t="shared" si="1"/>
        <v>45.472440944881889</v>
      </c>
      <c r="AZ10">
        <v>225.4</v>
      </c>
      <c r="BA10">
        <v>78.569999999999993</v>
      </c>
      <c r="BB10">
        <v>0</v>
      </c>
      <c r="BC10">
        <v>2</v>
      </c>
    </row>
    <row r="11" spans="1:55" x14ac:dyDescent="0.25">
      <c r="A11" s="47">
        <v>20.11</v>
      </c>
      <c r="B11" s="55">
        <f>A11/0.3048</f>
        <v>65.977690288713902</v>
      </c>
      <c r="C11" s="49">
        <v>48.94</v>
      </c>
      <c r="D11" s="49">
        <v>77.97</v>
      </c>
      <c r="E11" s="49">
        <v>1.29</v>
      </c>
      <c r="F11" s="50">
        <v>1</v>
      </c>
      <c r="H11" s="47">
        <v>25.15</v>
      </c>
      <c r="I11" s="49">
        <f t="shared" si="3"/>
        <v>82.51312335958005</v>
      </c>
      <c r="J11" s="49">
        <v>235.84</v>
      </c>
      <c r="K11" s="49">
        <v>87.41</v>
      </c>
      <c r="L11" s="49">
        <v>0</v>
      </c>
      <c r="M11" s="50">
        <v>2</v>
      </c>
      <c r="P11" s="35">
        <v>43.798299999999998</v>
      </c>
      <c r="Q11" s="74"/>
      <c r="R11" s="74"/>
      <c r="S11" s="74"/>
      <c r="T11" s="74"/>
      <c r="V11" s="51"/>
      <c r="W11" s="63">
        <v>56.8003</v>
      </c>
      <c r="X11" s="53"/>
      <c r="Y11" s="53"/>
      <c r="Z11" s="53"/>
      <c r="AA11" s="54"/>
      <c r="AC11">
        <v>11.92</v>
      </c>
      <c r="AD11" s="21">
        <f t="shared" si="2"/>
        <v>39.107611548556427</v>
      </c>
      <c r="AE11">
        <v>9.1</v>
      </c>
      <c r="AF11">
        <v>7.15</v>
      </c>
      <c r="AG11">
        <v>0</v>
      </c>
      <c r="AH11">
        <v>2</v>
      </c>
      <c r="AJ11">
        <v>14.54</v>
      </c>
      <c r="AK11">
        <f>AJ11/0.3048</f>
        <v>47.70341207349081</v>
      </c>
      <c r="AL11">
        <v>225.95</v>
      </c>
      <c r="AM11">
        <v>84.4</v>
      </c>
      <c r="AN11">
        <v>0</v>
      </c>
      <c r="AO11">
        <v>3</v>
      </c>
      <c r="AQ11">
        <v>12.76</v>
      </c>
      <c r="AR11">
        <f t="shared" si="0"/>
        <v>41.86351706036745</v>
      </c>
      <c r="AS11">
        <v>208.06</v>
      </c>
      <c r="AT11">
        <v>51.8</v>
      </c>
      <c r="AU11">
        <v>0</v>
      </c>
      <c r="AV11">
        <v>3</v>
      </c>
      <c r="AX11">
        <v>14.66</v>
      </c>
      <c r="AY11" s="44">
        <f t="shared" si="1"/>
        <v>48.097112860892388</v>
      </c>
      <c r="AZ11">
        <v>225.65</v>
      </c>
      <c r="BA11">
        <v>66.52</v>
      </c>
      <c r="BB11">
        <v>0</v>
      </c>
      <c r="BC11">
        <v>2</v>
      </c>
    </row>
    <row r="12" spans="1:55" x14ac:dyDescent="0.25">
      <c r="A12" s="51"/>
      <c r="B12" s="56">
        <v>66.047470000000004</v>
      </c>
      <c r="C12" s="53"/>
      <c r="D12" s="53"/>
      <c r="E12" s="53"/>
      <c r="F12" s="54"/>
      <c r="H12" s="51"/>
      <c r="I12" s="57">
        <v>82.8</v>
      </c>
      <c r="J12" s="53"/>
      <c r="K12" s="53"/>
      <c r="L12" s="53"/>
      <c r="M12" s="54"/>
      <c r="O12">
        <v>13.74</v>
      </c>
      <c r="P12" s="21">
        <f>O12/0.3048</f>
        <v>45.078740157480311</v>
      </c>
      <c r="Q12">
        <v>233.79</v>
      </c>
      <c r="R12">
        <v>47.58</v>
      </c>
      <c r="S12">
        <v>5.76</v>
      </c>
      <c r="T12">
        <v>1</v>
      </c>
      <c r="V12">
        <v>19.96</v>
      </c>
      <c r="W12" s="21">
        <f>V12/0.3048</f>
        <v>65.485564304461946</v>
      </c>
      <c r="X12">
        <v>146.49</v>
      </c>
      <c r="Y12">
        <v>86.94</v>
      </c>
      <c r="Z12">
        <v>0</v>
      </c>
      <c r="AA12">
        <v>2</v>
      </c>
      <c r="AC12">
        <v>15.03</v>
      </c>
      <c r="AD12" s="21">
        <f t="shared" si="2"/>
        <v>49.311023622047237</v>
      </c>
      <c r="AE12">
        <v>241.62</v>
      </c>
      <c r="AF12">
        <v>81.48</v>
      </c>
      <c r="AG12">
        <v>0</v>
      </c>
      <c r="AH12">
        <v>3</v>
      </c>
      <c r="AJ12">
        <v>16.329999999999998</v>
      </c>
      <c r="AK12">
        <f>AJ12/0.3048</f>
        <v>53.576115485564294</v>
      </c>
      <c r="AL12">
        <v>98.07</v>
      </c>
      <c r="AM12">
        <v>30.8</v>
      </c>
      <c r="AN12">
        <v>0</v>
      </c>
      <c r="AO12">
        <v>2</v>
      </c>
      <c r="AQ12">
        <v>13.97</v>
      </c>
      <c r="AR12">
        <f t="shared" si="0"/>
        <v>45.833333333333336</v>
      </c>
      <c r="AS12">
        <v>109.01</v>
      </c>
      <c r="AT12">
        <v>47.96</v>
      </c>
      <c r="AU12">
        <v>0</v>
      </c>
      <c r="AV12">
        <v>2</v>
      </c>
      <c r="AX12">
        <v>15.32</v>
      </c>
      <c r="AY12" s="44">
        <f t="shared" si="1"/>
        <v>50.262467191601047</v>
      </c>
      <c r="AZ12">
        <v>55.76</v>
      </c>
      <c r="BA12">
        <v>80.06</v>
      </c>
      <c r="BB12">
        <v>0</v>
      </c>
      <c r="BC12">
        <v>2</v>
      </c>
    </row>
    <row r="13" spans="1:55" x14ac:dyDescent="0.25">
      <c r="A13">
        <v>25.19</v>
      </c>
      <c r="B13" s="36">
        <f t="shared" ref="B13:B23" si="4">A13/0.3048</f>
        <v>82.644356955380573</v>
      </c>
      <c r="C13">
        <v>40.11</v>
      </c>
      <c r="D13">
        <v>87.75</v>
      </c>
      <c r="E13">
        <v>0</v>
      </c>
      <c r="F13">
        <v>2</v>
      </c>
      <c r="H13">
        <v>25.62</v>
      </c>
      <c r="I13">
        <f>H13/0.3048</f>
        <v>84.055118110236222</v>
      </c>
      <c r="J13">
        <v>220.94</v>
      </c>
      <c r="K13">
        <v>84.44</v>
      </c>
      <c r="L13">
        <v>0</v>
      </c>
      <c r="M13">
        <v>3</v>
      </c>
      <c r="O13">
        <v>13.77</v>
      </c>
      <c r="P13" s="21">
        <f>O13/0.3048</f>
        <v>45.177165354330704</v>
      </c>
      <c r="Q13">
        <v>142.86000000000001</v>
      </c>
      <c r="R13">
        <v>80.239999999999995</v>
      </c>
      <c r="S13">
        <v>3.17</v>
      </c>
      <c r="T13">
        <v>1</v>
      </c>
      <c r="V13">
        <v>21.65</v>
      </c>
      <c r="W13" s="21">
        <f>V13/0.3048</f>
        <v>71.030183727034114</v>
      </c>
      <c r="X13">
        <v>42.63</v>
      </c>
      <c r="Y13">
        <v>84.14</v>
      </c>
      <c r="Z13">
        <v>0</v>
      </c>
      <c r="AA13">
        <v>3</v>
      </c>
      <c r="AC13">
        <v>15.5</v>
      </c>
      <c r="AD13" s="21">
        <f t="shared" si="2"/>
        <v>50.85301837270341</v>
      </c>
      <c r="AE13">
        <v>231.22</v>
      </c>
      <c r="AF13">
        <v>77.760000000000005</v>
      </c>
      <c r="AG13">
        <v>0</v>
      </c>
      <c r="AH13">
        <v>2</v>
      </c>
      <c r="AJ13">
        <v>16.55</v>
      </c>
      <c r="AK13">
        <f>AJ13/0.3048</f>
        <v>54.297900262467188</v>
      </c>
      <c r="AL13">
        <v>93.15</v>
      </c>
      <c r="AM13">
        <v>47.14</v>
      </c>
      <c r="AN13">
        <v>0</v>
      </c>
      <c r="AO13">
        <v>2</v>
      </c>
      <c r="AQ13">
        <v>14.79</v>
      </c>
      <c r="AR13">
        <f t="shared" si="0"/>
        <v>48.523622047244089</v>
      </c>
      <c r="AS13">
        <v>236.32</v>
      </c>
      <c r="AT13">
        <v>82.65</v>
      </c>
      <c r="AU13">
        <v>3.29</v>
      </c>
      <c r="AV13">
        <v>1</v>
      </c>
      <c r="AX13">
        <v>17.36</v>
      </c>
      <c r="AY13" s="44">
        <f t="shared" si="1"/>
        <v>56.955380577427817</v>
      </c>
      <c r="AZ13">
        <v>63.81</v>
      </c>
      <c r="BA13">
        <v>64.36</v>
      </c>
      <c r="BB13">
        <v>11.64</v>
      </c>
      <c r="BC13">
        <v>2</v>
      </c>
    </row>
    <row r="14" spans="1:55" x14ac:dyDescent="0.25">
      <c r="A14">
        <v>26.26</v>
      </c>
      <c r="B14" s="36">
        <f t="shared" si="4"/>
        <v>86.154855643044627</v>
      </c>
      <c r="C14">
        <v>39.590000000000003</v>
      </c>
      <c r="D14">
        <v>80.08</v>
      </c>
      <c r="E14">
        <v>0</v>
      </c>
      <c r="F14">
        <v>2</v>
      </c>
      <c r="H14">
        <v>29.94</v>
      </c>
      <c r="I14">
        <f t="shared" ref="I14:I21" si="5">H14/0.3048</f>
        <v>98.228346456692918</v>
      </c>
      <c r="J14">
        <v>124.46</v>
      </c>
      <c r="K14">
        <v>33.81</v>
      </c>
      <c r="L14">
        <v>0</v>
      </c>
      <c r="M14">
        <v>2</v>
      </c>
      <c r="O14">
        <v>14.02</v>
      </c>
      <c r="P14" s="21">
        <f>O14/0.3048</f>
        <v>45.997375328083983</v>
      </c>
      <c r="Q14">
        <v>140.06</v>
      </c>
      <c r="R14">
        <v>64.930000000000007</v>
      </c>
      <c r="S14">
        <v>5.37</v>
      </c>
      <c r="T14">
        <v>1</v>
      </c>
      <c r="V14">
        <v>22.81</v>
      </c>
      <c r="W14" s="21">
        <f>V14/0.3048</f>
        <v>74.835958005249338</v>
      </c>
      <c r="X14">
        <v>310.99</v>
      </c>
      <c r="Y14">
        <v>43.57</v>
      </c>
      <c r="Z14">
        <v>0</v>
      </c>
      <c r="AA14">
        <v>2</v>
      </c>
      <c r="AC14">
        <v>16.170000000000002</v>
      </c>
      <c r="AD14" s="21">
        <f t="shared" si="2"/>
        <v>53.051181102362207</v>
      </c>
      <c r="AE14">
        <v>11.26</v>
      </c>
      <c r="AF14">
        <v>71.28</v>
      </c>
      <c r="AG14">
        <v>0</v>
      </c>
      <c r="AH14">
        <v>2</v>
      </c>
      <c r="AJ14" s="47">
        <v>16.940000000000001</v>
      </c>
      <c r="AK14" s="49">
        <f>AJ14/0.3048</f>
        <v>55.577427821522313</v>
      </c>
      <c r="AL14" s="49">
        <v>226.82</v>
      </c>
      <c r="AM14" s="49">
        <v>82.48</v>
      </c>
      <c r="AN14" s="49">
        <v>18.559999999999999</v>
      </c>
      <c r="AO14" s="50">
        <v>1</v>
      </c>
      <c r="AQ14">
        <v>14.9</v>
      </c>
      <c r="AR14">
        <f t="shared" si="0"/>
        <v>48.884514435695536</v>
      </c>
      <c r="AS14">
        <v>230.6</v>
      </c>
      <c r="AT14">
        <v>74.540000000000006</v>
      </c>
      <c r="AU14">
        <v>2.0299999999999998</v>
      </c>
      <c r="AV14">
        <v>1</v>
      </c>
      <c r="AX14">
        <v>17.77</v>
      </c>
      <c r="AY14" s="44">
        <f t="shared" si="1"/>
        <v>58.300524934383198</v>
      </c>
      <c r="AZ14">
        <v>235.48</v>
      </c>
      <c r="BA14">
        <v>64.349999999999994</v>
      </c>
      <c r="BB14">
        <v>0</v>
      </c>
      <c r="BC14">
        <v>3</v>
      </c>
    </row>
    <row r="15" spans="1:55" x14ac:dyDescent="0.25">
      <c r="A15">
        <v>30.8</v>
      </c>
      <c r="B15" s="36">
        <f t="shared" si="4"/>
        <v>101.0498687664042</v>
      </c>
      <c r="C15">
        <v>30.55</v>
      </c>
      <c r="D15">
        <v>86.65</v>
      </c>
      <c r="E15">
        <v>0</v>
      </c>
      <c r="F15">
        <v>3</v>
      </c>
      <c r="H15">
        <v>31.74</v>
      </c>
      <c r="I15">
        <f t="shared" si="5"/>
        <v>104.13385826771652</v>
      </c>
      <c r="J15">
        <v>241.25</v>
      </c>
      <c r="K15">
        <v>42.69</v>
      </c>
      <c r="L15">
        <v>0</v>
      </c>
      <c r="M15">
        <v>2</v>
      </c>
      <c r="O15">
        <v>14.14</v>
      </c>
      <c r="P15" s="21">
        <f>O15/0.3048</f>
        <v>46.391076115485561</v>
      </c>
      <c r="Q15">
        <v>158.31</v>
      </c>
      <c r="R15">
        <v>65.3</v>
      </c>
      <c r="S15">
        <v>3.6</v>
      </c>
      <c r="T15">
        <v>1</v>
      </c>
      <c r="V15">
        <v>23.04</v>
      </c>
      <c r="W15" s="21">
        <f>V15/0.3048</f>
        <v>75.590551181102356</v>
      </c>
      <c r="X15">
        <v>161.65</v>
      </c>
      <c r="Y15">
        <v>85.84</v>
      </c>
      <c r="Z15">
        <v>0</v>
      </c>
      <c r="AA15">
        <v>2</v>
      </c>
      <c r="AC15">
        <v>20.87</v>
      </c>
      <c r="AD15" s="21">
        <f t="shared" si="2"/>
        <v>68.471128608923891</v>
      </c>
      <c r="AE15">
        <v>85.55</v>
      </c>
      <c r="AF15">
        <v>48.9</v>
      </c>
      <c r="AG15">
        <v>0</v>
      </c>
      <c r="AH15">
        <v>2</v>
      </c>
      <c r="AJ15" s="51"/>
      <c r="AK15" s="57">
        <v>56.2485</v>
      </c>
      <c r="AL15" s="53"/>
      <c r="AM15" s="53"/>
      <c r="AN15" s="53"/>
      <c r="AO15" s="54"/>
      <c r="AQ15">
        <v>15.73</v>
      </c>
      <c r="AR15">
        <f t="shared" si="0"/>
        <v>51.607611548556427</v>
      </c>
      <c r="AS15">
        <v>232.15</v>
      </c>
      <c r="AT15">
        <v>88.63</v>
      </c>
      <c r="AU15">
        <v>0</v>
      </c>
      <c r="AV15">
        <v>3</v>
      </c>
      <c r="AX15">
        <v>18.100000000000001</v>
      </c>
      <c r="AY15" s="44">
        <f t="shared" si="1"/>
        <v>59.383202099737531</v>
      </c>
      <c r="AZ15">
        <v>216.77</v>
      </c>
      <c r="BA15">
        <v>80.510000000000005</v>
      </c>
      <c r="BB15">
        <v>0</v>
      </c>
      <c r="BC15">
        <v>3</v>
      </c>
    </row>
    <row r="16" spans="1:55" x14ac:dyDescent="0.25">
      <c r="A16">
        <v>32.619999999999997</v>
      </c>
      <c r="B16" s="36">
        <f t="shared" si="4"/>
        <v>107.02099737532807</v>
      </c>
      <c r="C16">
        <v>223.65</v>
      </c>
      <c r="D16">
        <v>83.91</v>
      </c>
      <c r="E16">
        <v>0</v>
      </c>
      <c r="F16">
        <v>1</v>
      </c>
      <c r="H16">
        <v>31.95</v>
      </c>
      <c r="I16">
        <f t="shared" si="5"/>
        <v>104.82283464566929</v>
      </c>
      <c r="J16">
        <v>249.58</v>
      </c>
      <c r="K16">
        <v>66.17</v>
      </c>
      <c r="L16">
        <v>0</v>
      </c>
      <c r="M16">
        <v>2</v>
      </c>
      <c r="O16">
        <v>14.23</v>
      </c>
      <c r="P16" s="21">
        <f>O16/0.3048</f>
        <v>46.686351706036746</v>
      </c>
      <c r="Q16">
        <v>235.69</v>
      </c>
      <c r="R16">
        <v>84.43</v>
      </c>
      <c r="S16">
        <v>0</v>
      </c>
      <c r="T16">
        <v>1</v>
      </c>
      <c r="V16" s="47"/>
      <c r="W16" s="62">
        <v>91.475020000000001</v>
      </c>
      <c r="X16" s="49"/>
      <c r="Y16" s="49"/>
      <c r="Z16" s="49"/>
      <c r="AA16" s="50"/>
      <c r="AC16">
        <v>21.67</v>
      </c>
      <c r="AD16" s="21">
        <f t="shared" si="2"/>
        <v>71.09580052493439</v>
      </c>
      <c r="AE16">
        <v>71.06</v>
      </c>
      <c r="AF16">
        <v>63.57</v>
      </c>
      <c r="AG16">
        <v>0</v>
      </c>
      <c r="AH16">
        <v>3</v>
      </c>
      <c r="AJ16">
        <v>18.41</v>
      </c>
      <c r="AK16">
        <f t="shared" ref="AK16:AK21" si="6">AJ16/0.3048</f>
        <v>60.400262467191595</v>
      </c>
      <c r="AL16">
        <v>94.93</v>
      </c>
      <c r="AM16">
        <v>55.9</v>
      </c>
      <c r="AN16">
        <v>0</v>
      </c>
      <c r="AO16">
        <v>2</v>
      </c>
      <c r="AQ16">
        <v>16.7</v>
      </c>
      <c r="AR16">
        <f t="shared" si="0"/>
        <v>54.790026246719158</v>
      </c>
      <c r="AS16">
        <v>133.21</v>
      </c>
      <c r="AT16">
        <v>67.040000000000006</v>
      </c>
      <c r="AU16">
        <v>0</v>
      </c>
      <c r="AV16">
        <v>2</v>
      </c>
      <c r="AX16" s="47">
        <v>21.81</v>
      </c>
      <c r="AY16" s="49">
        <f t="shared" si="1"/>
        <v>71.555118110236208</v>
      </c>
      <c r="AZ16" s="49">
        <v>65.23</v>
      </c>
      <c r="BA16" s="49">
        <v>59.38</v>
      </c>
      <c r="BB16" s="49">
        <v>0</v>
      </c>
      <c r="BC16" s="50">
        <v>1</v>
      </c>
    </row>
    <row r="17" spans="1:55" x14ac:dyDescent="0.25">
      <c r="A17">
        <v>34.880000000000003</v>
      </c>
      <c r="B17" s="36">
        <f t="shared" si="4"/>
        <v>114.43569553805774</v>
      </c>
      <c r="C17">
        <v>28.95</v>
      </c>
      <c r="D17">
        <v>75.209999999999994</v>
      </c>
      <c r="E17">
        <v>0</v>
      </c>
      <c r="F17">
        <v>2</v>
      </c>
      <c r="H17">
        <v>33.99</v>
      </c>
      <c r="I17">
        <f t="shared" si="5"/>
        <v>111.51574803149606</v>
      </c>
      <c r="J17">
        <v>325.04000000000002</v>
      </c>
      <c r="K17">
        <v>34.44</v>
      </c>
      <c r="L17">
        <v>0</v>
      </c>
      <c r="M17">
        <v>2</v>
      </c>
      <c r="O17" s="47"/>
      <c r="P17" s="60">
        <v>47.303899999999999</v>
      </c>
      <c r="Q17" s="49"/>
      <c r="R17" s="49"/>
      <c r="S17" s="49"/>
      <c r="T17" s="50"/>
      <c r="V17" s="51">
        <v>28.01</v>
      </c>
      <c r="W17" s="61">
        <f t="shared" ref="W17:W23" si="7">V17/0.3048</f>
        <v>91.89632545931758</v>
      </c>
      <c r="X17" s="53">
        <v>338.14</v>
      </c>
      <c r="Y17" s="53">
        <v>33.85</v>
      </c>
      <c r="Z17" s="53">
        <v>0</v>
      </c>
      <c r="AA17" s="54">
        <v>1</v>
      </c>
      <c r="AC17">
        <v>22.03</v>
      </c>
      <c r="AD17" s="21">
        <f t="shared" si="2"/>
        <v>72.276902887139101</v>
      </c>
      <c r="AE17">
        <v>86.5</v>
      </c>
      <c r="AF17">
        <v>44.75</v>
      </c>
      <c r="AG17">
        <v>0</v>
      </c>
      <c r="AH17">
        <v>2</v>
      </c>
      <c r="AJ17">
        <v>18.440000000000001</v>
      </c>
      <c r="AK17">
        <f t="shared" si="6"/>
        <v>60.498687664041995</v>
      </c>
      <c r="AL17">
        <v>69.8</v>
      </c>
      <c r="AM17">
        <v>72.42</v>
      </c>
      <c r="AN17">
        <v>0</v>
      </c>
      <c r="AO17">
        <v>2</v>
      </c>
      <c r="AQ17">
        <v>17.690000000000001</v>
      </c>
      <c r="AR17">
        <f t="shared" si="0"/>
        <v>58.038057742782151</v>
      </c>
      <c r="AS17">
        <v>236.89</v>
      </c>
      <c r="AT17">
        <v>86.73</v>
      </c>
      <c r="AU17">
        <v>15.03</v>
      </c>
      <c r="AV17">
        <v>1</v>
      </c>
      <c r="AX17" s="51"/>
      <c r="AY17" s="57">
        <v>71.707400000000007</v>
      </c>
      <c r="AZ17" s="53"/>
      <c r="BA17" s="53"/>
      <c r="BB17" s="53"/>
      <c r="BC17" s="54"/>
    </row>
    <row r="18" spans="1:55" x14ac:dyDescent="0.25">
      <c r="A18">
        <v>35.11</v>
      </c>
      <c r="B18" s="36">
        <f t="shared" si="4"/>
        <v>115.19028871391076</v>
      </c>
      <c r="C18">
        <v>215.41</v>
      </c>
      <c r="D18">
        <v>60.14</v>
      </c>
      <c r="E18">
        <v>0</v>
      </c>
      <c r="F18">
        <v>3</v>
      </c>
      <c r="H18">
        <v>36.25</v>
      </c>
      <c r="I18">
        <f t="shared" si="5"/>
        <v>118.93044619422571</v>
      </c>
      <c r="J18">
        <v>29.46</v>
      </c>
      <c r="K18">
        <v>75.64</v>
      </c>
      <c r="L18">
        <v>0</v>
      </c>
      <c r="M18">
        <v>1</v>
      </c>
      <c r="O18" s="51">
        <v>14.43</v>
      </c>
      <c r="P18" s="61">
        <f>O18/0.3048</f>
        <v>47.342519685039363</v>
      </c>
      <c r="Q18" s="53">
        <v>204.08</v>
      </c>
      <c r="R18" s="53">
        <v>50.14</v>
      </c>
      <c r="S18" s="53">
        <v>8.1300000000000008</v>
      </c>
      <c r="T18" s="54">
        <v>1</v>
      </c>
      <c r="V18">
        <v>28.07</v>
      </c>
      <c r="W18" s="21">
        <f t="shared" si="7"/>
        <v>92.093175853018366</v>
      </c>
      <c r="X18">
        <v>157.19</v>
      </c>
      <c r="Y18">
        <v>81.02</v>
      </c>
      <c r="Z18">
        <v>0</v>
      </c>
      <c r="AA18">
        <v>2</v>
      </c>
      <c r="AC18">
        <v>22.1</v>
      </c>
      <c r="AD18" s="21">
        <f t="shared" si="2"/>
        <v>72.506561679790025</v>
      </c>
      <c r="AE18">
        <v>329.36</v>
      </c>
      <c r="AF18">
        <v>23.25</v>
      </c>
      <c r="AG18">
        <v>0</v>
      </c>
      <c r="AH18">
        <v>2</v>
      </c>
      <c r="AJ18">
        <v>20.71</v>
      </c>
      <c r="AK18">
        <f t="shared" si="6"/>
        <v>67.946194225721783</v>
      </c>
      <c r="AL18">
        <v>227.85</v>
      </c>
      <c r="AM18">
        <v>71.680000000000007</v>
      </c>
      <c r="AN18">
        <v>0</v>
      </c>
      <c r="AO18">
        <v>3</v>
      </c>
      <c r="AQ18">
        <v>18.8</v>
      </c>
      <c r="AR18">
        <f t="shared" si="0"/>
        <v>61.679790026246721</v>
      </c>
      <c r="AS18">
        <v>64.349999999999994</v>
      </c>
      <c r="AT18">
        <v>83.73</v>
      </c>
      <c r="AU18">
        <v>0</v>
      </c>
      <c r="AV18">
        <v>3</v>
      </c>
      <c r="AX18">
        <v>23.38</v>
      </c>
      <c r="AY18" s="44">
        <f t="shared" ref="AY18:AY27" si="8">AX18/0.3048</f>
        <v>76.70603674540682</v>
      </c>
      <c r="AZ18">
        <v>88.31</v>
      </c>
      <c r="BA18">
        <v>36.07</v>
      </c>
      <c r="BB18">
        <v>0</v>
      </c>
      <c r="BC18">
        <v>1</v>
      </c>
    </row>
    <row r="19" spans="1:55" x14ac:dyDescent="0.25">
      <c r="A19">
        <v>43.53</v>
      </c>
      <c r="B19" s="36">
        <f t="shared" si="4"/>
        <v>142.81496062992125</v>
      </c>
      <c r="C19">
        <v>34.92</v>
      </c>
      <c r="D19">
        <v>86.78</v>
      </c>
      <c r="E19">
        <v>0</v>
      </c>
      <c r="F19">
        <v>2</v>
      </c>
      <c r="H19">
        <v>36.28</v>
      </c>
      <c r="I19">
        <f t="shared" si="5"/>
        <v>119.02887139107611</v>
      </c>
      <c r="J19">
        <v>29.19</v>
      </c>
      <c r="K19">
        <v>67.73</v>
      </c>
      <c r="L19">
        <v>0</v>
      </c>
      <c r="M19">
        <v>1</v>
      </c>
      <c r="O19">
        <v>14.77</v>
      </c>
      <c r="P19" s="21">
        <f>O19/0.3048</f>
        <v>48.458005249343827</v>
      </c>
      <c r="Q19">
        <v>183.42</v>
      </c>
      <c r="R19">
        <v>50.64</v>
      </c>
      <c r="S19">
        <v>12.39</v>
      </c>
      <c r="T19">
        <v>4</v>
      </c>
      <c r="V19">
        <v>30.04</v>
      </c>
      <c r="W19" s="21">
        <f t="shared" si="7"/>
        <v>98.556430446194213</v>
      </c>
      <c r="X19">
        <v>41.44</v>
      </c>
      <c r="Y19">
        <v>83.24</v>
      </c>
      <c r="Z19">
        <v>0</v>
      </c>
      <c r="AA19">
        <v>3</v>
      </c>
      <c r="AC19">
        <v>22.12</v>
      </c>
      <c r="AD19" s="21">
        <f t="shared" si="2"/>
        <v>72.572178477690287</v>
      </c>
      <c r="AE19">
        <v>88.48</v>
      </c>
      <c r="AF19">
        <v>45.21</v>
      </c>
      <c r="AG19">
        <v>0</v>
      </c>
      <c r="AH19">
        <v>2</v>
      </c>
      <c r="AJ19">
        <v>24.34</v>
      </c>
      <c r="AK19">
        <f t="shared" si="6"/>
        <v>79.855643044619413</v>
      </c>
      <c r="AL19">
        <v>89.65</v>
      </c>
      <c r="AM19">
        <v>57.92</v>
      </c>
      <c r="AN19">
        <v>0</v>
      </c>
      <c r="AO19">
        <v>1</v>
      </c>
      <c r="AQ19">
        <v>23.05</v>
      </c>
      <c r="AR19">
        <f t="shared" si="0"/>
        <v>75.623359580052494</v>
      </c>
      <c r="AS19">
        <v>104.19</v>
      </c>
      <c r="AT19">
        <v>37.340000000000003</v>
      </c>
      <c r="AU19">
        <v>0</v>
      </c>
      <c r="AV19">
        <v>2</v>
      </c>
      <c r="AX19">
        <v>23.81</v>
      </c>
      <c r="AY19" s="44">
        <f t="shared" si="8"/>
        <v>78.116797900262455</v>
      </c>
      <c r="AZ19">
        <v>52.04</v>
      </c>
      <c r="BA19">
        <v>85.27</v>
      </c>
      <c r="BB19">
        <v>0</v>
      </c>
      <c r="BC19">
        <v>1</v>
      </c>
    </row>
    <row r="20" spans="1:55" x14ac:dyDescent="0.25">
      <c r="A20">
        <v>43.79</v>
      </c>
      <c r="B20" s="36">
        <f t="shared" si="4"/>
        <v>143.66797900262466</v>
      </c>
      <c r="C20">
        <v>231.7</v>
      </c>
      <c r="D20">
        <v>84.79</v>
      </c>
      <c r="E20">
        <v>0</v>
      </c>
      <c r="F20">
        <v>2</v>
      </c>
      <c r="H20">
        <v>36.29</v>
      </c>
      <c r="I20">
        <f t="shared" si="5"/>
        <v>119.06167979002623</v>
      </c>
      <c r="J20">
        <v>28.4</v>
      </c>
      <c r="K20">
        <v>65.010000000000005</v>
      </c>
      <c r="L20">
        <v>0</v>
      </c>
      <c r="M20">
        <v>1</v>
      </c>
      <c r="O20" s="47">
        <v>14.83</v>
      </c>
      <c r="P20" s="58">
        <f>O20/0.3048</f>
        <v>48.65485564304462</v>
      </c>
      <c r="Q20" s="49">
        <v>158.15</v>
      </c>
      <c r="R20" s="49">
        <v>53.51</v>
      </c>
      <c r="S20" s="49">
        <v>4.49</v>
      </c>
      <c r="T20" s="50">
        <v>1</v>
      </c>
      <c r="V20">
        <v>33.590000000000003</v>
      </c>
      <c r="W20" s="21">
        <f t="shared" si="7"/>
        <v>110.20341207349082</v>
      </c>
      <c r="X20">
        <v>238.85</v>
      </c>
      <c r="Y20">
        <v>75.569999999999993</v>
      </c>
      <c r="Z20">
        <v>0</v>
      </c>
      <c r="AA20">
        <v>3</v>
      </c>
      <c r="AC20" s="47">
        <v>23.03</v>
      </c>
      <c r="AD20" s="58">
        <f t="shared" si="2"/>
        <v>75.557742782152232</v>
      </c>
      <c r="AE20" s="49">
        <v>328.27</v>
      </c>
      <c r="AF20" s="49">
        <v>11.15</v>
      </c>
      <c r="AG20" s="49">
        <v>0</v>
      </c>
      <c r="AH20" s="50">
        <v>1</v>
      </c>
      <c r="AJ20">
        <v>24.91</v>
      </c>
      <c r="AK20">
        <f t="shared" si="6"/>
        <v>81.725721784776894</v>
      </c>
      <c r="AL20">
        <v>95.85</v>
      </c>
      <c r="AM20">
        <v>51.37</v>
      </c>
      <c r="AN20">
        <v>8.8000000000000007</v>
      </c>
      <c r="AO20">
        <v>2</v>
      </c>
      <c r="AQ20">
        <v>23.72</v>
      </c>
      <c r="AR20">
        <f t="shared" si="0"/>
        <v>77.821522309711284</v>
      </c>
      <c r="AS20">
        <v>245.45</v>
      </c>
      <c r="AT20">
        <v>84.41</v>
      </c>
      <c r="AU20">
        <v>0</v>
      </c>
      <c r="AV20">
        <v>3</v>
      </c>
      <c r="AX20">
        <v>24.14</v>
      </c>
      <c r="AY20" s="44">
        <f t="shared" si="8"/>
        <v>79.199475065616795</v>
      </c>
      <c r="AZ20">
        <v>88.06</v>
      </c>
      <c r="BA20">
        <v>14.67</v>
      </c>
      <c r="BB20">
        <v>0</v>
      </c>
      <c r="BC20">
        <v>2</v>
      </c>
    </row>
    <row r="21" spans="1:55" x14ac:dyDescent="0.25">
      <c r="A21">
        <v>53.67</v>
      </c>
      <c r="B21" s="36">
        <f t="shared" si="4"/>
        <v>176.08267716535434</v>
      </c>
      <c r="C21">
        <v>227.13</v>
      </c>
      <c r="D21">
        <v>88.63</v>
      </c>
      <c r="E21">
        <v>9.3000000000000007</v>
      </c>
      <c r="F21">
        <v>2</v>
      </c>
      <c r="H21" s="47">
        <v>36.979999999999997</v>
      </c>
      <c r="I21" s="49">
        <f t="shared" si="5"/>
        <v>121.32545931758528</v>
      </c>
      <c r="J21" s="49">
        <v>211.39</v>
      </c>
      <c r="K21" s="49">
        <v>71.77</v>
      </c>
      <c r="L21" s="49">
        <v>11.74</v>
      </c>
      <c r="M21" s="50">
        <v>1</v>
      </c>
      <c r="O21" s="51"/>
      <c r="P21" s="59">
        <v>48.660923412073494</v>
      </c>
      <c r="Q21" s="53"/>
      <c r="R21" s="53"/>
      <c r="S21" s="53"/>
      <c r="T21" s="54"/>
      <c r="V21">
        <v>35.159999999999997</v>
      </c>
      <c r="W21" s="21">
        <f t="shared" si="7"/>
        <v>115.35433070866139</v>
      </c>
      <c r="X21">
        <v>324.02</v>
      </c>
      <c r="Y21">
        <v>79.2</v>
      </c>
      <c r="Z21">
        <v>0</v>
      </c>
      <c r="AA21">
        <v>2</v>
      </c>
      <c r="AC21" s="51"/>
      <c r="AD21" s="63">
        <v>75.720399999999998</v>
      </c>
      <c r="AE21" s="53"/>
      <c r="AF21" s="53"/>
      <c r="AG21" s="53"/>
      <c r="AH21" s="54"/>
      <c r="AJ21" s="47">
        <v>25.15</v>
      </c>
      <c r="AK21" s="49">
        <f t="shared" si="6"/>
        <v>82.51312335958005</v>
      </c>
      <c r="AL21" s="49">
        <v>80.819999999999993</v>
      </c>
      <c r="AM21" s="49">
        <v>57.03</v>
      </c>
      <c r="AN21" s="49">
        <v>4.33</v>
      </c>
      <c r="AO21" s="50">
        <v>1</v>
      </c>
      <c r="AQ21">
        <v>24.1</v>
      </c>
      <c r="AR21">
        <f t="shared" si="0"/>
        <v>79.068241469816272</v>
      </c>
      <c r="AS21">
        <v>80.39</v>
      </c>
      <c r="AT21">
        <v>57.37</v>
      </c>
      <c r="AU21">
        <v>0</v>
      </c>
      <c r="AV21">
        <v>2</v>
      </c>
      <c r="AX21">
        <v>24.76</v>
      </c>
      <c r="AY21" s="44">
        <f t="shared" si="8"/>
        <v>81.233595800524938</v>
      </c>
      <c r="AZ21">
        <v>82.75</v>
      </c>
      <c r="BA21">
        <v>33.07</v>
      </c>
      <c r="BB21">
        <v>0</v>
      </c>
      <c r="BC21">
        <v>2</v>
      </c>
    </row>
    <row r="22" spans="1:55" x14ac:dyDescent="0.25">
      <c r="A22">
        <v>54.77</v>
      </c>
      <c r="B22" s="36">
        <f t="shared" si="4"/>
        <v>179.69160104986878</v>
      </c>
      <c r="C22">
        <v>233.48</v>
      </c>
      <c r="D22">
        <v>70.98</v>
      </c>
      <c r="E22">
        <v>0</v>
      </c>
      <c r="F22">
        <v>3</v>
      </c>
      <c r="H22" s="51"/>
      <c r="I22" s="57">
        <v>121.8</v>
      </c>
      <c r="J22" s="53"/>
      <c r="K22" s="53"/>
      <c r="L22" s="53"/>
      <c r="M22" s="54"/>
      <c r="O22">
        <v>14.96</v>
      </c>
      <c r="P22" s="21">
        <f>O22/0.3048</f>
        <v>49.081364829396328</v>
      </c>
      <c r="Q22">
        <v>240.46</v>
      </c>
      <c r="R22">
        <v>60.84</v>
      </c>
      <c r="S22">
        <v>3.66</v>
      </c>
      <c r="T22">
        <v>1</v>
      </c>
      <c r="V22">
        <v>35.65</v>
      </c>
      <c r="W22" s="21">
        <f t="shared" si="7"/>
        <v>116.96194225721784</v>
      </c>
      <c r="X22">
        <v>309.24</v>
      </c>
      <c r="Y22">
        <v>75.58</v>
      </c>
      <c r="Z22">
        <v>0</v>
      </c>
      <c r="AA22">
        <v>2</v>
      </c>
      <c r="AC22">
        <v>28.81</v>
      </c>
      <c r="AD22" s="21">
        <f t="shared" ref="AD22:AD36" si="9">AC22/0.3048</f>
        <v>94.520997375328079</v>
      </c>
      <c r="AE22">
        <v>316.95</v>
      </c>
      <c r="AF22">
        <v>13.27</v>
      </c>
      <c r="AG22">
        <v>0</v>
      </c>
      <c r="AH22">
        <v>2</v>
      </c>
      <c r="AJ22" s="51"/>
      <c r="AK22" s="57">
        <v>82.800299999999993</v>
      </c>
      <c r="AL22" s="53"/>
      <c r="AM22" s="53"/>
      <c r="AN22" s="53"/>
      <c r="AO22" s="54"/>
      <c r="AQ22">
        <v>24.53</v>
      </c>
      <c r="AR22">
        <f t="shared" si="0"/>
        <v>80.479002624671921</v>
      </c>
      <c r="AS22">
        <v>57.51</v>
      </c>
      <c r="AT22">
        <v>78.36</v>
      </c>
      <c r="AU22">
        <v>0</v>
      </c>
      <c r="AV22">
        <v>3</v>
      </c>
      <c r="AX22">
        <v>25.51</v>
      </c>
      <c r="AY22" s="44">
        <f t="shared" si="8"/>
        <v>83.694225721784775</v>
      </c>
      <c r="AZ22">
        <v>342.2</v>
      </c>
      <c r="BA22">
        <v>11.65</v>
      </c>
      <c r="BB22">
        <v>0</v>
      </c>
      <c r="BC22">
        <v>2</v>
      </c>
    </row>
    <row r="23" spans="1:55" x14ac:dyDescent="0.25">
      <c r="A23">
        <v>57.27</v>
      </c>
      <c r="B23" s="36">
        <f t="shared" si="4"/>
        <v>187.89370078740157</v>
      </c>
      <c r="C23">
        <v>3.72</v>
      </c>
      <c r="D23">
        <v>72.09</v>
      </c>
      <c r="E23">
        <v>0</v>
      </c>
      <c r="F23">
        <v>2</v>
      </c>
      <c r="I23" s="34">
        <v>124.5</v>
      </c>
      <c r="J23">
        <v>230</v>
      </c>
      <c r="K23">
        <v>80</v>
      </c>
      <c r="O23" s="47">
        <v>15.1</v>
      </c>
      <c r="P23" s="58">
        <f>O23/0.3048</f>
        <v>49.540682414698161</v>
      </c>
      <c r="Q23" s="49">
        <v>210.59</v>
      </c>
      <c r="R23" s="49">
        <v>52.54</v>
      </c>
      <c r="S23" s="49">
        <v>0</v>
      </c>
      <c r="T23" s="50">
        <v>1</v>
      </c>
      <c r="V23">
        <v>36.630000000000003</v>
      </c>
      <c r="W23" s="21">
        <f t="shared" si="7"/>
        <v>120.17716535433071</v>
      </c>
      <c r="X23">
        <v>172.5</v>
      </c>
      <c r="Y23">
        <v>14.96</v>
      </c>
      <c r="Z23">
        <v>0</v>
      </c>
      <c r="AA23">
        <v>2</v>
      </c>
      <c r="AC23">
        <v>29.01</v>
      </c>
      <c r="AD23" s="21">
        <f t="shared" si="9"/>
        <v>95.177165354330711</v>
      </c>
      <c r="AE23">
        <v>63.49</v>
      </c>
      <c r="AF23">
        <v>73.37</v>
      </c>
      <c r="AG23">
        <v>0</v>
      </c>
      <c r="AH23">
        <v>2</v>
      </c>
      <c r="AJ23">
        <v>27.09</v>
      </c>
      <c r="AK23">
        <f>AJ23/0.3048</f>
        <v>88.877952755905511</v>
      </c>
      <c r="AL23">
        <v>62.03</v>
      </c>
      <c r="AM23">
        <v>59.96</v>
      </c>
      <c r="AN23">
        <v>0</v>
      </c>
      <c r="AO23">
        <v>3</v>
      </c>
      <c r="AQ23">
        <v>25.04</v>
      </c>
      <c r="AR23">
        <f t="shared" si="0"/>
        <v>82.152230971128603</v>
      </c>
      <c r="AS23">
        <v>236.37</v>
      </c>
      <c r="AT23">
        <v>85.47</v>
      </c>
      <c r="AU23">
        <v>2.46</v>
      </c>
      <c r="AV23">
        <v>1</v>
      </c>
      <c r="AX23">
        <v>28.74</v>
      </c>
      <c r="AY23" s="44">
        <f t="shared" si="8"/>
        <v>94.291338582677156</v>
      </c>
      <c r="AZ23">
        <v>243</v>
      </c>
      <c r="BA23">
        <v>84.42</v>
      </c>
      <c r="BB23">
        <v>0</v>
      </c>
      <c r="BC23">
        <v>3</v>
      </c>
    </row>
    <row r="24" spans="1:55" x14ac:dyDescent="0.25">
      <c r="H24">
        <v>39.9</v>
      </c>
      <c r="I24">
        <f>H24/0.3048</f>
        <v>130.90551181102362</v>
      </c>
      <c r="J24">
        <v>229.32</v>
      </c>
      <c r="K24">
        <v>79.05</v>
      </c>
      <c r="L24">
        <v>0</v>
      </c>
      <c r="M24">
        <v>2</v>
      </c>
      <c r="O24" s="51"/>
      <c r="P24" s="59">
        <v>49.607579999999999</v>
      </c>
      <c r="Q24" s="53"/>
      <c r="R24" s="53"/>
      <c r="S24" s="53"/>
      <c r="T24" s="54"/>
      <c r="V24" s="47"/>
      <c r="W24" s="62">
        <v>121.46666</v>
      </c>
      <c r="X24" s="49"/>
      <c r="Y24" s="49"/>
      <c r="Z24" s="49"/>
      <c r="AA24" s="50"/>
      <c r="AC24">
        <v>29.01</v>
      </c>
      <c r="AD24" s="21">
        <f t="shared" si="9"/>
        <v>95.177165354330711</v>
      </c>
      <c r="AE24">
        <v>14.13</v>
      </c>
      <c r="AF24">
        <v>24.45</v>
      </c>
      <c r="AG24">
        <v>0</v>
      </c>
      <c r="AH24">
        <v>2</v>
      </c>
      <c r="AJ24" s="47">
        <v>27.64</v>
      </c>
      <c r="AK24" s="49">
        <f>AJ24/0.3048</f>
        <v>90.682414698162731</v>
      </c>
      <c r="AL24" s="49">
        <v>61.85</v>
      </c>
      <c r="AM24" s="49">
        <v>66.37</v>
      </c>
      <c r="AN24" s="49">
        <v>0</v>
      </c>
      <c r="AO24" s="50">
        <v>1</v>
      </c>
      <c r="AQ24">
        <v>25.17</v>
      </c>
      <c r="AR24">
        <f t="shared" si="0"/>
        <v>82.578740157480311</v>
      </c>
      <c r="AS24">
        <v>78.16</v>
      </c>
      <c r="AT24">
        <v>50.79</v>
      </c>
      <c r="AU24">
        <v>0</v>
      </c>
      <c r="AV24">
        <v>2</v>
      </c>
      <c r="AX24">
        <v>29.66</v>
      </c>
      <c r="AY24" s="44">
        <f t="shared" si="8"/>
        <v>97.309711286089239</v>
      </c>
      <c r="AZ24">
        <v>240.24</v>
      </c>
      <c r="BA24">
        <v>88.9</v>
      </c>
      <c r="BB24">
        <v>91.14</v>
      </c>
      <c r="BC24">
        <v>2</v>
      </c>
    </row>
    <row r="25" spans="1:55" x14ac:dyDescent="0.25">
      <c r="H25">
        <v>39.96</v>
      </c>
      <c r="I25">
        <f>H25/0.3048</f>
        <v>131.10236220472441</v>
      </c>
      <c r="J25">
        <v>51.12</v>
      </c>
      <c r="K25">
        <v>85.65</v>
      </c>
      <c r="L25">
        <v>0</v>
      </c>
      <c r="M25">
        <v>2</v>
      </c>
      <c r="P25" s="35">
        <v>50.50902</v>
      </c>
      <c r="V25" s="51">
        <v>37.11</v>
      </c>
      <c r="W25" s="61">
        <f>V25/0.3048</f>
        <v>121.75196850393699</v>
      </c>
      <c r="X25" s="53">
        <v>57.23</v>
      </c>
      <c r="Y25" s="53">
        <v>84.61</v>
      </c>
      <c r="Z25" s="53">
        <v>6.43</v>
      </c>
      <c r="AA25" s="54">
        <v>4</v>
      </c>
      <c r="AC25">
        <v>29.55</v>
      </c>
      <c r="AD25" s="21">
        <f t="shared" si="9"/>
        <v>96.948818897637793</v>
      </c>
      <c r="AE25">
        <v>344.49</v>
      </c>
      <c r="AF25">
        <v>21.21</v>
      </c>
      <c r="AG25">
        <v>0</v>
      </c>
      <c r="AH25">
        <v>2</v>
      </c>
      <c r="AJ25" s="51"/>
      <c r="AK25" s="57">
        <v>90.765839999999997</v>
      </c>
      <c r="AL25" s="53"/>
      <c r="AM25" s="53"/>
      <c r="AN25" s="53"/>
      <c r="AO25" s="54"/>
      <c r="AQ25">
        <v>27.73</v>
      </c>
      <c r="AR25">
        <f t="shared" si="0"/>
        <v>90.977690288713902</v>
      </c>
      <c r="AS25">
        <v>231.17</v>
      </c>
      <c r="AT25">
        <v>71.349999999999994</v>
      </c>
      <c r="AU25">
        <v>0</v>
      </c>
      <c r="AV25">
        <v>3</v>
      </c>
      <c r="AX25">
        <v>32.020000000000003</v>
      </c>
      <c r="AY25" s="44">
        <f t="shared" si="8"/>
        <v>105.05249343832021</v>
      </c>
      <c r="AZ25">
        <v>52.99</v>
      </c>
      <c r="BA25">
        <v>73.540000000000006</v>
      </c>
      <c r="BB25">
        <v>0</v>
      </c>
      <c r="BC25">
        <v>3</v>
      </c>
    </row>
    <row r="26" spans="1:55" x14ac:dyDescent="0.25">
      <c r="H26" s="42">
        <v>42.39</v>
      </c>
      <c r="I26" s="42">
        <f>H26/0.3048</f>
        <v>139.07480314960628</v>
      </c>
      <c r="J26" s="42">
        <v>329.75</v>
      </c>
      <c r="K26" s="42">
        <v>39.03</v>
      </c>
      <c r="L26" s="42">
        <v>0</v>
      </c>
      <c r="M26" s="42">
        <v>2</v>
      </c>
      <c r="O26" s="47">
        <v>15.8</v>
      </c>
      <c r="P26" s="58">
        <f>O26/0.3048</f>
        <v>51.837270341207351</v>
      </c>
      <c r="Q26" s="49">
        <v>37.270000000000003</v>
      </c>
      <c r="R26" s="49">
        <v>60.49</v>
      </c>
      <c r="S26" s="49">
        <v>0</v>
      </c>
      <c r="T26" s="50">
        <v>3</v>
      </c>
      <c r="V26">
        <v>37.25</v>
      </c>
      <c r="W26" s="21">
        <f>V26/0.3048</f>
        <v>122.21128608923884</v>
      </c>
      <c r="X26">
        <v>57.81</v>
      </c>
      <c r="Y26">
        <v>49.09</v>
      </c>
      <c r="Z26">
        <v>0</v>
      </c>
      <c r="AA26">
        <v>2</v>
      </c>
      <c r="AC26">
        <v>29.58</v>
      </c>
      <c r="AD26" s="21">
        <f t="shared" si="9"/>
        <v>97.047244094488178</v>
      </c>
      <c r="AE26">
        <v>98.19</v>
      </c>
      <c r="AF26">
        <v>57.93</v>
      </c>
      <c r="AG26">
        <v>0</v>
      </c>
      <c r="AH26">
        <v>2</v>
      </c>
      <c r="AJ26">
        <v>30.42</v>
      </c>
      <c r="AK26">
        <f>AJ26/0.3048</f>
        <v>99.803149606299215</v>
      </c>
      <c r="AL26">
        <v>213.49</v>
      </c>
      <c r="AM26">
        <v>82.13</v>
      </c>
      <c r="AN26">
        <v>0</v>
      </c>
      <c r="AO26">
        <v>1</v>
      </c>
      <c r="AQ26">
        <v>30.34</v>
      </c>
      <c r="AR26">
        <f t="shared" si="0"/>
        <v>99.540682414698153</v>
      </c>
      <c r="AS26">
        <v>231.95</v>
      </c>
      <c r="AT26">
        <v>80.89</v>
      </c>
      <c r="AU26">
        <v>8.48</v>
      </c>
      <c r="AV26">
        <v>2</v>
      </c>
      <c r="AX26">
        <v>35.479999999999997</v>
      </c>
      <c r="AY26" s="44">
        <f t="shared" si="8"/>
        <v>116.4041994750656</v>
      </c>
      <c r="AZ26">
        <v>52.39</v>
      </c>
      <c r="BA26">
        <v>81.94</v>
      </c>
      <c r="BB26">
        <v>0</v>
      </c>
      <c r="BC26">
        <v>1</v>
      </c>
    </row>
    <row r="27" spans="1:55" x14ac:dyDescent="0.25">
      <c r="H27" s="42"/>
      <c r="I27" s="43">
        <v>139.6</v>
      </c>
      <c r="J27" s="42"/>
      <c r="K27" s="42"/>
      <c r="L27" s="42"/>
      <c r="M27" s="42"/>
      <c r="O27" s="51"/>
      <c r="P27" s="59">
        <v>52.311900000000001</v>
      </c>
      <c r="Q27" s="53"/>
      <c r="R27" s="53"/>
      <c r="S27" s="53"/>
      <c r="T27" s="54"/>
      <c r="V27">
        <v>37.979999999999997</v>
      </c>
      <c r="W27" s="21">
        <f>V27/0.3048</f>
        <v>124.60629921259842</v>
      </c>
      <c r="X27">
        <v>339.95</v>
      </c>
      <c r="Y27">
        <v>42.67</v>
      </c>
      <c r="Z27">
        <v>0</v>
      </c>
      <c r="AA27">
        <v>2</v>
      </c>
      <c r="AC27">
        <v>30.26</v>
      </c>
      <c r="AD27" s="21">
        <f t="shared" si="9"/>
        <v>99.278215223097106</v>
      </c>
      <c r="AE27">
        <v>75.34</v>
      </c>
      <c r="AF27">
        <v>61.43</v>
      </c>
      <c r="AG27">
        <v>0</v>
      </c>
      <c r="AH27">
        <v>3</v>
      </c>
      <c r="AJ27">
        <v>30.47</v>
      </c>
      <c r="AK27">
        <f>AJ27/0.3048</f>
        <v>99.967191601049862</v>
      </c>
      <c r="AL27">
        <v>211.3</v>
      </c>
      <c r="AM27">
        <v>84.65</v>
      </c>
      <c r="AN27">
        <v>0</v>
      </c>
      <c r="AO27">
        <v>1</v>
      </c>
      <c r="AQ27">
        <v>30.38</v>
      </c>
      <c r="AR27">
        <f t="shared" si="0"/>
        <v>99.671916010498677</v>
      </c>
      <c r="AS27">
        <v>326.12</v>
      </c>
      <c r="AT27">
        <v>66.8</v>
      </c>
      <c r="AU27">
        <v>0</v>
      </c>
      <c r="AV27">
        <v>2</v>
      </c>
      <c r="AX27">
        <v>35.770000000000003</v>
      </c>
      <c r="AY27" s="44">
        <f t="shared" si="8"/>
        <v>117.35564304461943</v>
      </c>
      <c r="AZ27">
        <v>216.48</v>
      </c>
      <c r="BA27">
        <v>75.12</v>
      </c>
      <c r="BB27">
        <v>0</v>
      </c>
      <c r="BC27">
        <v>3</v>
      </c>
    </row>
    <row r="28" spans="1:55" x14ac:dyDescent="0.25">
      <c r="H28" s="42">
        <v>42.75</v>
      </c>
      <c r="I28" s="42">
        <f t="shared" ref="I28:I40" si="10">H28/0.3048</f>
        <v>140.25590551181102</v>
      </c>
      <c r="J28" s="42">
        <v>233.63</v>
      </c>
      <c r="K28" s="42">
        <v>37.53</v>
      </c>
      <c r="L28" s="42">
        <v>0</v>
      </c>
      <c r="M28" s="42">
        <v>2</v>
      </c>
      <c r="O28" s="47">
        <v>16.21</v>
      </c>
      <c r="P28" s="58">
        <f>O28/0.3048</f>
        <v>53.182414698162731</v>
      </c>
      <c r="Q28" s="49">
        <v>48</v>
      </c>
      <c r="R28" s="49">
        <v>82</v>
      </c>
      <c r="S28" s="49">
        <v>14.76</v>
      </c>
      <c r="T28" s="50">
        <v>1</v>
      </c>
      <c r="V28">
        <v>38.619999999999997</v>
      </c>
      <c r="W28" s="21">
        <f>V28/0.3048</f>
        <v>126.70603674540681</v>
      </c>
      <c r="X28">
        <v>75.92</v>
      </c>
      <c r="Y28">
        <v>34.770000000000003</v>
      </c>
      <c r="Z28">
        <v>0</v>
      </c>
      <c r="AA28">
        <v>1</v>
      </c>
      <c r="AC28">
        <v>31.66</v>
      </c>
      <c r="AD28" s="21">
        <f t="shared" si="9"/>
        <v>103.87139107611549</v>
      </c>
      <c r="AE28">
        <v>239.57</v>
      </c>
      <c r="AF28">
        <v>87.82</v>
      </c>
      <c r="AG28">
        <v>0</v>
      </c>
      <c r="AH28">
        <v>3</v>
      </c>
      <c r="AJ28" s="47">
        <v>30.64</v>
      </c>
      <c r="AK28" s="49">
        <f>AJ28/0.3048</f>
        <v>100.52493438320209</v>
      </c>
      <c r="AL28" s="49">
        <v>85.06</v>
      </c>
      <c r="AM28" s="49">
        <v>54.54</v>
      </c>
      <c r="AN28" s="49">
        <v>0</v>
      </c>
      <c r="AO28" s="50">
        <v>3</v>
      </c>
      <c r="AQ28">
        <v>30.82</v>
      </c>
      <c r="AR28">
        <f t="shared" si="0"/>
        <v>101.11548556430446</v>
      </c>
      <c r="AS28">
        <v>76.52</v>
      </c>
      <c r="AT28">
        <v>72.98</v>
      </c>
      <c r="AU28">
        <v>0</v>
      </c>
      <c r="AV28">
        <v>3</v>
      </c>
      <c r="AY28" s="45">
        <v>121.4174</v>
      </c>
      <c r="AZ28" s="74" t="s">
        <v>181</v>
      </c>
      <c r="BA28" s="74"/>
      <c r="BB28" s="74"/>
      <c r="BC28" s="74"/>
    </row>
    <row r="29" spans="1:55" x14ac:dyDescent="0.25">
      <c r="H29">
        <v>42.98</v>
      </c>
      <c r="I29">
        <f t="shared" si="10"/>
        <v>141.01049868766401</v>
      </c>
      <c r="J29">
        <v>330.2</v>
      </c>
      <c r="K29">
        <v>37.68</v>
      </c>
      <c r="L29">
        <v>0</v>
      </c>
      <c r="M29">
        <v>2</v>
      </c>
      <c r="O29" s="51"/>
      <c r="P29" s="59">
        <v>53.313499999999998</v>
      </c>
      <c r="Q29" s="53"/>
      <c r="R29" s="53"/>
      <c r="S29" s="53"/>
      <c r="T29" s="54"/>
      <c r="V29" s="47"/>
      <c r="W29" s="62">
        <v>127.54470000000001</v>
      </c>
      <c r="X29" s="49"/>
      <c r="Y29" s="49"/>
      <c r="Z29" s="49"/>
      <c r="AA29" s="50"/>
      <c r="AC29">
        <v>32.25</v>
      </c>
      <c r="AD29" s="21">
        <f t="shared" si="9"/>
        <v>105.80708661417323</v>
      </c>
      <c r="AE29">
        <v>335.07</v>
      </c>
      <c r="AF29">
        <v>13.76</v>
      </c>
      <c r="AG29">
        <v>0</v>
      </c>
      <c r="AH29">
        <v>2</v>
      </c>
      <c r="AJ29" s="51"/>
      <c r="AK29" s="57">
        <v>101.58323999999999</v>
      </c>
      <c r="AL29" s="53"/>
      <c r="AM29" s="53"/>
      <c r="AN29" s="53"/>
      <c r="AO29" s="54"/>
      <c r="AQ29" s="47"/>
      <c r="AR29" s="69">
        <v>107.08469135</v>
      </c>
      <c r="AS29" s="49"/>
      <c r="AT29" s="49"/>
      <c r="AU29" s="49"/>
      <c r="AV29" s="50"/>
      <c r="AX29">
        <v>41.45</v>
      </c>
      <c r="AY29" s="44">
        <f>AX29/0.3048</f>
        <v>135.99081364829397</v>
      </c>
      <c r="AZ29">
        <v>97.02</v>
      </c>
      <c r="BA29">
        <v>42.25</v>
      </c>
      <c r="BB29">
        <v>0</v>
      </c>
      <c r="BC29">
        <v>2</v>
      </c>
    </row>
    <row r="30" spans="1:55" x14ac:dyDescent="0.25">
      <c r="H30">
        <v>43.08</v>
      </c>
      <c r="I30">
        <f t="shared" si="10"/>
        <v>141.33858267716533</v>
      </c>
      <c r="J30">
        <v>319.44</v>
      </c>
      <c r="K30">
        <v>53.27</v>
      </c>
      <c r="L30">
        <v>0</v>
      </c>
      <c r="M30">
        <v>2</v>
      </c>
      <c r="O30">
        <v>19.510000000000002</v>
      </c>
      <c r="P30" s="21">
        <f>O30/0.3048</f>
        <v>64.009186351706035</v>
      </c>
      <c r="Q30">
        <v>307.16000000000003</v>
      </c>
      <c r="R30">
        <v>42.69</v>
      </c>
      <c r="S30">
        <v>0</v>
      </c>
      <c r="T30">
        <v>2</v>
      </c>
      <c r="V30" s="51">
        <v>38.92</v>
      </c>
      <c r="W30" s="61">
        <f t="shared" ref="W30:W35" si="11">V30/0.3048</f>
        <v>127.69028871391076</v>
      </c>
      <c r="X30" s="53">
        <v>240.47</v>
      </c>
      <c r="Y30" s="53">
        <v>84.64</v>
      </c>
      <c r="Z30" s="53">
        <v>0</v>
      </c>
      <c r="AA30" s="54">
        <v>2</v>
      </c>
      <c r="AC30">
        <v>33.5</v>
      </c>
      <c r="AD30" s="21">
        <f t="shared" si="9"/>
        <v>109.90813648293963</v>
      </c>
      <c r="AE30">
        <v>347.57</v>
      </c>
      <c r="AF30">
        <v>2.76</v>
      </c>
      <c r="AG30">
        <v>0</v>
      </c>
      <c r="AH30">
        <v>2</v>
      </c>
      <c r="AJ30" s="47">
        <v>31.33</v>
      </c>
      <c r="AK30" s="49">
        <f>AJ30/0.3048</f>
        <v>102.78871391076115</v>
      </c>
      <c r="AL30" s="49">
        <v>216.88</v>
      </c>
      <c r="AM30" s="49">
        <v>88.13</v>
      </c>
      <c r="AN30" s="49">
        <v>0</v>
      </c>
      <c r="AO30" s="50">
        <v>1</v>
      </c>
      <c r="AQ30" s="51">
        <v>32.68</v>
      </c>
      <c r="AR30" s="53">
        <f t="shared" ref="AR30:AR37" si="12">AQ30/0.3048</f>
        <v>107.21784776902886</v>
      </c>
      <c r="AS30" s="53">
        <v>57.25</v>
      </c>
      <c r="AT30" s="53">
        <v>87.65</v>
      </c>
      <c r="AU30" s="53">
        <v>8.11</v>
      </c>
      <c r="AV30" s="54">
        <v>1</v>
      </c>
      <c r="AX30">
        <v>48.26</v>
      </c>
      <c r="AY30" s="44">
        <f>AX30/0.3048</f>
        <v>158.33333333333331</v>
      </c>
      <c r="AZ30">
        <v>45.88</v>
      </c>
      <c r="BA30">
        <v>39.28</v>
      </c>
      <c r="BB30">
        <v>0</v>
      </c>
      <c r="BC30">
        <v>2</v>
      </c>
    </row>
    <row r="31" spans="1:55" x14ac:dyDescent="0.25">
      <c r="H31">
        <v>43.13</v>
      </c>
      <c r="I31">
        <f t="shared" si="10"/>
        <v>141.50262467191601</v>
      </c>
      <c r="J31">
        <v>212.17</v>
      </c>
      <c r="K31">
        <v>46.55</v>
      </c>
      <c r="L31">
        <v>0</v>
      </c>
      <c r="M31">
        <v>2</v>
      </c>
      <c r="O31">
        <v>20.53</v>
      </c>
      <c r="P31" s="21">
        <f>O31/0.3048</f>
        <v>67.355643044619427</v>
      </c>
      <c r="Q31">
        <v>224.22</v>
      </c>
      <c r="R31">
        <v>79.37</v>
      </c>
      <c r="S31">
        <v>0</v>
      </c>
      <c r="T31">
        <v>1</v>
      </c>
      <c r="V31">
        <v>43.67</v>
      </c>
      <c r="W31" s="21">
        <f t="shared" si="11"/>
        <v>143.27427821522309</v>
      </c>
      <c r="X31">
        <v>217.62</v>
      </c>
      <c r="Y31">
        <v>43.33</v>
      </c>
      <c r="Z31">
        <v>0</v>
      </c>
      <c r="AA31">
        <v>2</v>
      </c>
      <c r="AC31">
        <v>35.68</v>
      </c>
      <c r="AD31" s="21">
        <f t="shared" si="9"/>
        <v>117.06036745406823</v>
      </c>
      <c r="AE31">
        <v>70.69</v>
      </c>
      <c r="AF31">
        <v>46.12</v>
      </c>
      <c r="AG31">
        <v>0</v>
      </c>
      <c r="AH31">
        <v>2</v>
      </c>
      <c r="AJ31" s="51"/>
      <c r="AK31" s="57">
        <v>103.35336000000001</v>
      </c>
      <c r="AL31" s="53"/>
      <c r="AM31" s="53"/>
      <c r="AN31" s="53"/>
      <c r="AO31" s="54"/>
      <c r="AQ31">
        <v>33.99</v>
      </c>
      <c r="AR31">
        <f t="shared" si="12"/>
        <v>111.51574803149606</v>
      </c>
      <c r="AS31">
        <v>120.14</v>
      </c>
      <c r="AT31">
        <v>34.729999999999997</v>
      </c>
      <c r="AU31">
        <v>0</v>
      </c>
      <c r="AV31">
        <v>2</v>
      </c>
      <c r="AX31">
        <v>53.11</v>
      </c>
      <c r="AY31" s="44">
        <f>AX31/0.3048</f>
        <v>174.24540682414698</v>
      </c>
      <c r="AZ31">
        <v>233.46</v>
      </c>
      <c r="BA31">
        <v>79.02</v>
      </c>
      <c r="BB31">
        <v>0</v>
      </c>
      <c r="BC31">
        <v>3</v>
      </c>
    </row>
    <row r="32" spans="1:55" x14ac:dyDescent="0.25">
      <c r="H32">
        <v>43.13</v>
      </c>
      <c r="I32">
        <f t="shared" si="10"/>
        <v>141.50262467191601</v>
      </c>
      <c r="J32">
        <v>47.99</v>
      </c>
      <c r="K32">
        <v>77.569999999999993</v>
      </c>
      <c r="L32">
        <v>0</v>
      </c>
      <c r="M32">
        <v>2</v>
      </c>
      <c r="O32" s="47">
        <v>20.81</v>
      </c>
      <c r="P32" s="58">
        <f>O32/0.3048</f>
        <v>68.274278215223092</v>
      </c>
      <c r="Q32" s="49">
        <v>227.47</v>
      </c>
      <c r="R32" s="49">
        <v>71.48</v>
      </c>
      <c r="S32" s="49">
        <v>0</v>
      </c>
      <c r="T32" s="50">
        <v>2</v>
      </c>
      <c r="V32">
        <v>47.66</v>
      </c>
      <c r="W32" s="21">
        <f t="shared" si="11"/>
        <v>156.36482939632543</v>
      </c>
      <c r="X32">
        <v>228.25</v>
      </c>
      <c r="Y32">
        <v>73.38</v>
      </c>
      <c r="Z32">
        <v>0</v>
      </c>
      <c r="AA32">
        <v>3</v>
      </c>
      <c r="AC32">
        <v>39.21</v>
      </c>
      <c r="AD32" s="21">
        <f t="shared" si="9"/>
        <v>128.64173228346456</v>
      </c>
      <c r="AE32">
        <v>227.77</v>
      </c>
      <c r="AF32">
        <v>89.61</v>
      </c>
      <c r="AG32">
        <v>0</v>
      </c>
      <c r="AH32">
        <v>2</v>
      </c>
      <c r="AJ32" s="47">
        <v>31.72</v>
      </c>
      <c r="AK32" s="49">
        <f>AJ32/0.3048</f>
        <v>104.06824146981626</v>
      </c>
      <c r="AL32" s="49">
        <v>238.5</v>
      </c>
      <c r="AM32" s="49">
        <v>79.819999999999993</v>
      </c>
      <c r="AN32" s="49">
        <v>0</v>
      </c>
      <c r="AO32" s="50">
        <v>1</v>
      </c>
      <c r="AQ32">
        <v>34.5</v>
      </c>
      <c r="AR32">
        <f t="shared" si="12"/>
        <v>113.18897637795276</v>
      </c>
      <c r="AS32">
        <v>123.66</v>
      </c>
      <c r="AT32">
        <v>50.19</v>
      </c>
      <c r="AU32">
        <v>0</v>
      </c>
      <c r="AV32">
        <v>3</v>
      </c>
      <c r="AX32">
        <v>53.91</v>
      </c>
      <c r="AY32" s="44">
        <f>AX32/0.3048</f>
        <v>176.87007874015745</v>
      </c>
      <c r="AZ32">
        <v>222.74</v>
      </c>
      <c r="BA32">
        <v>68.709999999999994</v>
      </c>
      <c r="BB32">
        <v>0</v>
      </c>
      <c r="BC32">
        <v>3</v>
      </c>
    </row>
    <row r="33" spans="8:55" x14ac:dyDescent="0.25">
      <c r="H33">
        <v>43.15</v>
      </c>
      <c r="I33">
        <f t="shared" si="10"/>
        <v>141.56824146981626</v>
      </c>
      <c r="J33">
        <v>48.2</v>
      </c>
      <c r="K33">
        <v>79.55</v>
      </c>
      <c r="L33">
        <v>0</v>
      </c>
      <c r="M33">
        <v>2</v>
      </c>
      <c r="O33" s="51"/>
      <c r="P33" s="59">
        <v>68.838300000000004</v>
      </c>
      <c r="Q33" s="53"/>
      <c r="R33" s="53"/>
      <c r="S33" s="53"/>
      <c r="T33" s="54"/>
      <c r="V33">
        <v>51.86</v>
      </c>
      <c r="W33" s="21">
        <f t="shared" si="11"/>
        <v>170.14435695538057</v>
      </c>
      <c r="X33">
        <v>234.46</v>
      </c>
      <c r="Y33">
        <v>83.4</v>
      </c>
      <c r="Z33">
        <v>0</v>
      </c>
      <c r="AA33">
        <v>3</v>
      </c>
      <c r="AC33">
        <v>40.15</v>
      </c>
      <c r="AD33" s="21">
        <f t="shared" si="9"/>
        <v>131.72572178477688</v>
      </c>
      <c r="AE33">
        <v>227.91</v>
      </c>
      <c r="AF33">
        <v>89.71</v>
      </c>
      <c r="AG33">
        <v>0</v>
      </c>
      <c r="AH33">
        <v>3</v>
      </c>
      <c r="AJ33" s="51"/>
      <c r="AK33" s="57">
        <v>104.43510000000001</v>
      </c>
      <c r="AL33" s="53"/>
      <c r="AM33" s="53"/>
      <c r="AN33" s="53"/>
      <c r="AO33" s="54"/>
      <c r="AQ33">
        <v>34.89</v>
      </c>
      <c r="AR33">
        <f t="shared" si="12"/>
        <v>114.46850393700787</v>
      </c>
      <c r="AS33">
        <v>100.75</v>
      </c>
      <c r="AT33">
        <v>58.05</v>
      </c>
      <c r="AU33">
        <v>0</v>
      </c>
      <c r="AV33">
        <v>1</v>
      </c>
      <c r="AX33" s="44"/>
      <c r="AY33" s="44"/>
      <c r="AZ33" s="44"/>
      <c r="BA33" s="44"/>
      <c r="BB33" s="44"/>
      <c r="BC33" s="44"/>
    </row>
    <row r="34" spans="8:55" x14ac:dyDescent="0.25">
      <c r="H34">
        <v>43.24</v>
      </c>
      <c r="I34">
        <f t="shared" si="10"/>
        <v>141.86351706036746</v>
      </c>
      <c r="J34">
        <v>220.03</v>
      </c>
      <c r="K34">
        <v>69.7</v>
      </c>
      <c r="L34">
        <v>0</v>
      </c>
      <c r="M34">
        <v>2</v>
      </c>
      <c r="O34" s="47"/>
      <c r="P34" s="60">
        <v>79.05462</v>
      </c>
      <c r="Q34" s="49"/>
      <c r="R34" s="49"/>
      <c r="S34" s="49"/>
      <c r="T34" s="50"/>
      <c r="V34">
        <v>57.89</v>
      </c>
      <c r="W34" s="21">
        <f t="shared" si="11"/>
        <v>189.9278215223097</v>
      </c>
      <c r="X34">
        <v>304.2</v>
      </c>
      <c r="Y34">
        <v>47.15</v>
      </c>
      <c r="Z34">
        <v>0</v>
      </c>
      <c r="AA34">
        <v>2</v>
      </c>
      <c r="AC34">
        <v>41.73</v>
      </c>
      <c r="AD34" s="21">
        <f t="shared" si="9"/>
        <v>136.90944881889763</v>
      </c>
      <c r="AE34">
        <v>224.34</v>
      </c>
      <c r="AF34">
        <v>79.290000000000006</v>
      </c>
      <c r="AG34">
        <v>0</v>
      </c>
      <c r="AH34">
        <v>2</v>
      </c>
      <c r="AJ34">
        <v>33.799999999999997</v>
      </c>
      <c r="AK34">
        <f>AJ34/0.3048</f>
        <v>110.89238845144355</v>
      </c>
      <c r="AL34">
        <v>89.22</v>
      </c>
      <c r="AM34">
        <v>65.010000000000005</v>
      </c>
      <c r="AN34">
        <v>8.31</v>
      </c>
      <c r="AO34">
        <v>1</v>
      </c>
      <c r="AQ34">
        <v>38.89</v>
      </c>
      <c r="AR34">
        <f t="shared" si="12"/>
        <v>127.59186351706036</v>
      </c>
      <c r="AS34">
        <v>84.74</v>
      </c>
      <c r="AT34">
        <v>60.15</v>
      </c>
      <c r="AU34">
        <v>0</v>
      </c>
      <c r="AV34">
        <v>3</v>
      </c>
      <c r="AX34" s="44"/>
      <c r="AY34" s="44"/>
      <c r="AZ34" s="44"/>
      <c r="BA34" s="44"/>
      <c r="BB34" s="44"/>
      <c r="BC34" s="44"/>
    </row>
    <row r="35" spans="8:55" x14ac:dyDescent="0.25">
      <c r="H35">
        <v>43.32</v>
      </c>
      <c r="I35">
        <f t="shared" si="10"/>
        <v>142.1259842519685</v>
      </c>
      <c r="J35">
        <v>323.44</v>
      </c>
      <c r="K35">
        <v>30.64</v>
      </c>
      <c r="L35">
        <v>0</v>
      </c>
      <c r="M35">
        <v>2</v>
      </c>
      <c r="O35" s="51">
        <v>24.15</v>
      </c>
      <c r="P35" s="61">
        <f>O35/0.3048</f>
        <v>79.232283464566919</v>
      </c>
      <c r="Q35" s="53">
        <v>309.44</v>
      </c>
      <c r="R35" s="53">
        <v>40.799999999999997</v>
      </c>
      <c r="S35" s="53">
        <v>1.22</v>
      </c>
      <c r="T35" s="54">
        <v>2</v>
      </c>
      <c r="V35">
        <v>58.3</v>
      </c>
      <c r="W35" s="21">
        <f t="shared" si="11"/>
        <v>191.27296587926509</v>
      </c>
      <c r="X35">
        <v>295.89999999999998</v>
      </c>
      <c r="Y35">
        <v>74.59</v>
      </c>
      <c r="Z35">
        <v>0</v>
      </c>
      <c r="AA35">
        <v>2</v>
      </c>
      <c r="AC35">
        <v>43.79</v>
      </c>
      <c r="AD35" s="21">
        <f t="shared" si="9"/>
        <v>143.66797900262466</v>
      </c>
      <c r="AE35">
        <v>47.22</v>
      </c>
      <c r="AF35">
        <v>86.48</v>
      </c>
      <c r="AG35">
        <v>0</v>
      </c>
      <c r="AH35">
        <v>2</v>
      </c>
      <c r="AJ35">
        <v>34.39</v>
      </c>
      <c r="AK35">
        <f>AJ35/0.3048</f>
        <v>112.82808398950131</v>
      </c>
      <c r="AL35">
        <v>138.22999999999999</v>
      </c>
      <c r="AM35">
        <v>40.28</v>
      </c>
      <c r="AN35">
        <v>4.41</v>
      </c>
      <c r="AO35">
        <v>1</v>
      </c>
      <c r="AQ35">
        <v>39.72</v>
      </c>
      <c r="AR35">
        <f t="shared" si="12"/>
        <v>130.31496062992125</v>
      </c>
      <c r="AS35">
        <v>321.19</v>
      </c>
      <c r="AT35">
        <v>78.23</v>
      </c>
      <c r="AU35">
        <v>0</v>
      </c>
      <c r="AV35">
        <v>1</v>
      </c>
      <c r="AX35" s="44"/>
      <c r="AY35" s="44"/>
      <c r="AZ35" s="44"/>
      <c r="BA35" s="44"/>
      <c r="BB35" s="44"/>
      <c r="BC35" s="44"/>
    </row>
    <row r="36" spans="8:55" x14ac:dyDescent="0.25">
      <c r="H36">
        <v>43.59</v>
      </c>
      <c r="I36">
        <f t="shared" si="10"/>
        <v>143.01181102362204</v>
      </c>
      <c r="J36">
        <v>219.92</v>
      </c>
      <c r="K36">
        <v>59.92</v>
      </c>
      <c r="L36">
        <v>0</v>
      </c>
      <c r="M36">
        <v>3</v>
      </c>
      <c r="O36" s="47"/>
      <c r="P36" s="60">
        <v>79.855900000000005</v>
      </c>
      <c r="Q36" s="49"/>
      <c r="R36" s="49"/>
      <c r="S36" s="49"/>
      <c r="T36" s="50"/>
      <c r="W36" s="34"/>
      <c r="AC36">
        <v>44.03</v>
      </c>
      <c r="AD36" s="21">
        <f t="shared" si="9"/>
        <v>144.45538057742783</v>
      </c>
      <c r="AE36">
        <v>58.55</v>
      </c>
      <c r="AF36">
        <v>87.18</v>
      </c>
      <c r="AG36">
        <v>0</v>
      </c>
      <c r="AH36">
        <v>1</v>
      </c>
      <c r="AJ36" s="64"/>
      <c r="AK36" s="65">
        <v>113.7774</v>
      </c>
      <c r="AL36" s="66">
        <v>277</v>
      </c>
      <c r="AM36" s="66">
        <v>40</v>
      </c>
      <c r="AN36" s="67"/>
      <c r="AO36" s="68"/>
      <c r="AQ36">
        <v>41.75</v>
      </c>
      <c r="AR36">
        <f t="shared" si="12"/>
        <v>136.97506561679791</v>
      </c>
      <c r="AS36">
        <v>80.819999999999993</v>
      </c>
      <c r="AT36">
        <v>65.77</v>
      </c>
      <c r="AU36">
        <v>0</v>
      </c>
      <c r="AV36">
        <v>3</v>
      </c>
      <c r="AX36" s="44"/>
      <c r="AY36" s="44"/>
      <c r="AZ36" s="44"/>
      <c r="BA36" s="44"/>
      <c r="BB36" s="44"/>
      <c r="BC36" s="44"/>
    </row>
    <row r="37" spans="8:55" x14ac:dyDescent="0.25">
      <c r="H37">
        <v>43.66</v>
      </c>
      <c r="I37">
        <f t="shared" si="10"/>
        <v>143.24146981627294</v>
      </c>
      <c r="J37">
        <v>222.62</v>
      </c>
      <c r="K37">
        <v>45.75</v>
      </c>
      <c r="L37">
        <v>0</v>
      </c>
      <c r="M37">
        <v>3</v>
      </c>
      <c r="O37" s="51">
        <v>24.35</v>
      </c>
      <c r="P37" s="61">
        <f>O37/0.3048</f>
        <v>79.888451443569551</v>
      </c>
      <c r="Q37" s="53">
        <v>307.86</v>
      </c>
      <c r="R37" s="53">
        <v>41.31</v>
      </c>
      <c r="S37" s="53">
        <v>2.72</v>
      </c>
      <c r="T37" s="54">
        <v>1</v>
      </c>
      <c r="W37" s="34"/>
      <c r="AC37" s="47"/>
      <c r="AD37" s="62">
        <v>145.83969999999999</v>
      </c>
      <c r="AE37" s="49"/>
      <c r="AF37" s="49"/>
      <c r="AG37" s="49"/>
      <c r="AH37" s="50"/>
      <c r="AJ37" s="64"/>
      <c r="AK37" s="65">
        <v>118.6944</v>
      </c>
      <c r="AL37" s="66">
        <v>73</v>
      </c>
      <c r="AM37" s="66">
        <v>25</v>
      </c>
      <c r="AN37" s="67"/>
      <c r="AO37" s="68"/>
      <c r="AQ37">
        <v>43.18</v>
      </c>
      <c r="AR37">
        <f t="shared" si="12"/>
        <v>141.66666666666666</v>
      </c>
      <c r="AS37">
        <v>39.92</v>
      </c>
      <c r="AT37">
        <v>83.11</v>
      </c>
      <c r="AU37">
        <v>0</v>
      </c>
      <c r="AV37">
        <v>2</v>
      </c>
      <c r="AX37" s="44"/>
      <c r="AY37" s="44"/>
      <c r="AZ37" s="44"/>
      <c r="BA37" s="44"/>
      <c r="BB37" s="44"/>
      <c r="BC37" s="44"/>
    </row>
    <row r="38" spans="8:55" x14ac:dyDescent="0.25">
      <c r="H38">
        <v>44.4</v>
      </c>
      <c r="I38">
        <f t="shared" si="10"/>
        <v>145.66929133858267</v>
      </c>
      <c r="J38">
        <v>227.66</v>
      </c>
      <c r="K38">
        <v>78.930000000000007</v>
      </c>
      <c r="L38">
        <v>0</v>
      </c>
      <c r="M38">
        <v>1</v>
      </c>
      <c r="O38" s="47">
        <v>25.61</v>
      </c>
      <c r="P38" s="58">
        <f>O38/0.3048</f>
        <v>84.022309711286084</v>
      </c>
      <c r="Q38" s="49">
        <v>308.95</v>
      </c>
      <c r="R38" s="49">
        <v>42</v>
      </c>
      <c r="S38" s="49">
        <v>0</v>
      </c>
      <c r="T38" s="50">
        <v>2</v>
      </c>
      <c r="W38" s="34"/>
      <c r="AC38" s="51">
        <v>44.53</v>
      </c>
      <c r="AD38" s="61">
        <f>AC38/0.3048</f>
        <v>146.09580052493439</v>
      </c>
      <c r="AE38" s="53">
        <v>234.6</v>
      </c>
      <c r="AF38" s="53">
        <v>81.069999999999993</v>
      </c>
      <c r="AG38" s="53">
        <v>0</v>
      </c>
      <c r="AH38" s="54">
        <v>3</v>
      </c>
      <c r="AJ38">
        <v>36.4</v>
      </c>
      <c r="AK38">
        <f>AJ38/0.3048</f>
        <v>119.42257217847768</v>
      </c>
      <c r="AL38">
        <v>53.99</v>
      </c>
      <c r="AM38">
        <v>78.58</v>
      </c>
      <c r="AN38">
        <v>0</v>
      </c>
      <c r="AO38">
        <v>3</v>
      </c>
      <c r="AQ38" s="47"/>
      <c r="AR38" s="69">
        <v>142.20426560000001</v>
      </c>
      <c r="AS38" s="49"/>
      <c r="AT38" s="49"/>
      <c r="AU38" s="49"/>
      <c r="AV38" s="50"/>
      <c r="AX38" s="44"/>
      <c r="AY38" s="44"/>
      <c r="AZ38" s="44"/>
      <c r="BA38" s="44"/>
      <c r="BB38" s="44"/>
      <c r="BC38" s="44"/>
    </row>
    <row r="39" spans="8:55" x14ac:dyDescent="0.25">
      <c r="H39">
        <v>44.44</v>
      </c>
      <c r="I39">
        <f t="shared" si="10"/>
        <v>145.80052493438319</v>
      </c>
      <c r="J39">
        <v>224.04</v>
      </c>
      <c r="K39">
        <v>56.76</v>
      </c>
      <c r="L39">
        <v>0</v>
      </c>
      <c r="M39">
        <v>1</v>
      </c>
      <c r="O39" s="51"/>
      <c r="P39" s="59">
        <v>84.162779999999998</v>
      </c>
      <c r="Q39" s="53"/>
      <c r="R39" s="53"/>
      <c r="S39" s="53"/>
      <c r="T39" s="54"/>
      <c r="W39" s="34"/>
      <c r="AC39">
        <v>44.65</v>
      </c>
      <c r="AD39" s="21">
        <f>AC39/0.3048</f>
        <v>146.48950131233593</v>
      </c>
      <c r="AE39">
        <v>83.6</v>
      </c>
      <c r="AF39">
        <v>54.12</v>
      </c>
      <c r="AG39">
        <v>0</v>
      </c>
      <c r="AH39">
        <v>2</v>
      </c>
      <c r="AJ39">
        <v>36.520000000000003</v>
      </c>
      <c r="AK39">
        <f>AJ39/0.3048</f>
        <v>119.81627296587926</v>
      </c>
      <c r="AL39">
        <v>54.72</v>
      </c>
      <c r="AM39">
        <v>83.66</v>
      </c>
      <c r="AN39">
        <v>0</v>
      </c>
      <c r="AO39">
        <v>3</v>
      </c>
      <c r="AQ39" s="51">
        <v>43.35</v>
      </c>
      <c r="AR39" s="53">
        <f t="shared" ref="AR39:AR46" si="13">AQ39/0.3048</f>
        <v>142.2244094488189</v>
      </c>
      <c r="AS39" s="53">
        <v>55.15</v>
      </c>
      <c r="AT39" s="53">
        <v>87.68</v>
      </c>
      <c r="AU39" s="53">
        <v>7.64</v>
      </c>
      <c r="AV39" s="54">
        <v>4</v>
      </c>
      <c r="AX39" s="44"/>
      <c r="AY39" s="44"/>
      <c r="AZ39" s="44"/>
      <c r="BA39" s="44"/>
      <c r="BB39" s="44"/>
      <c r="BC39" s="44"/>
    </row>
    <row r="40" spans="8:55" x14ac:dyDescent="0.25">
      <c r="H40" s="47">
        <v>44.5</v>
      </c>
      <c r="I40" s="49">
        <f t="shared" si="10"/>
        <v>145.99737532808399</v>
      </c>
      <c r="J40" s="49">
        <v>214.2</v>
      </c>
      <c r="K40" s="49">
        <v>70.989999999999995</v>
      </c>
      <c r="L40" s="49">
        <v>0</v>
      </c>
      <c r="M40" s="50">
        <v>1</v>
      </c>
      <c r="O40" s="47">
        <v>27.22</v>
      </c>
      <c r="P40" s="58">
        <f>O40/0.3048</f>
        <v>89.304461942257205</v>
      </c>
      <c r="Q40" s="49">
        <v>209.54</v>
      </c>
      <c r="R40" s="49">
        <v>84.7</v>
      </c>
      <c r="S40" s="49">
        <v>27.22</v>
      </c>
      <c r="T40" s="50">
        <v>1</v>
      </c>
      <c r="W40" s="34"/>
      <c r="AC40">
        <v>44.76</v>
      </c>
      <c r="AD40" s="21">
        <f>AC40/0.3048</f>
        <v>146.85039370078738</v>
      </c>
      <c r="AE40">
        <v>96.25</v>
      </c>
      <c r="AF40">
        <v>46.21</v>
      </c>
      <c r="AG40">
        <v>0</v>
      </c>
      <c r="AH40">
        <v>2</v>
      </c>
      <c r="AJ40">
        <v>38.24</v>
      </c>
      <c r="AK40">
        <f>AJ40/0.3048</f>
        <v>125.45931758530183</v>
      </c>
      <c r="AL40">
        <v>219.09</v>
      </c>
      <c r="AM40">
        <v>81.63</v>
      </c>
      <c r="AN40">
        <v>0</v>
      </c>
      <c r="AO40">
        <v>3</v>
      </c>
      <c r="AQ40">
        <v>43.79</v>
      </c>
      <c r="AR40">
        <f t="shared" si="13"/>
        <v>143.66797900262466</v>
      </c>
      <c r="AS40">
        <v>86.61</v>
      </c>
      <c r="AT40">
        <v>61.39</v>
      </c>
      <c r="AU40">
        <v>0</v>
      </c>
      <c r="AV40">
        <v>3</v>
      </c>
      <c r="AX40" s="44"/>
      <c r="AY40" s="44"/>
      <c r="AZ40" s="44"/>
      <c r="BA40" s="44"/>
      <c r="BB40" s="44"/>
      <c r="BC40" s="44"/>
    </row>
    <row r="41" spans="8:55" x14ac:dyDescent="0.25">
      <c r="H41" s="51"/>
      <c r="I41" s="57">
        <v>146.30000000000001</v>
      </c>
      <c r="J41" s="53"/>
      <c r="K41" s="53"/>
      <c r="L41" s="53"/>
      <c r="M41" s="54"/>
      <c r="O41" s="51"/>
      <c r="P41" s="59">
        <v>90.272540000000006</v>
      </c>
      <c r="Q41" s="53"/>
      <c r="R41" s="53"/>
      <c r="S41" s="53"/>
      <c r="T41" s="54"/>
      <c r="W41" s="34"/>
      <c r="AC41" s="47">
        <v>44.84</v>
      </c>
      <c r="AD41" s="58">
        <f>AC41/0.3048</f>
        <v>147.11286089238845</v>
      </c>
      <c r="AE41" s="49">
        <v>80.97</v>
      </c>
      <c r="AF41" s="49">
        <v>48.58</v>
      </c>
      <c r="AG41" s="49">
        <v>0</v>
      </c>
      <c r="AH41" s="50">
        <v>2</v>
      </c>
      <c r="AQ41">
        <v>44.24</v>
      </c>
      <c r="AR41">
        <f t="shared" si="13"/>
        <v>145.14435695538057</v>
      </c>
      <c r="AS41">
        <v>199.25</v>
      </c>
      <c r="AT41">
        <v>73.27</v>
      </c>
      <c r="AU41">
        <v>0</v>
      </c>
      <c r="AV41">
        <v>2</v>
      </c>
      <c r="AX41" s="44"/>
      <c r="AY41" s="44"/>
      <c r="AZ41" s="44"/>
      <c r="BA41" s="44"/>
      <c r="BB41" s="44"/>
      <c r="BC41" s="44"/>
    </row>
    <row r="42" spans="8:55" x14ac:dyDescent="0.25">
      <c r="H42">
        <v>49.88</v>
      </c>
      <c r="I42">
        <f t="shared" ref="I42:I50" si="14">H42/0.3048</f>
        <v>163.64829396325459</v>
      </c>
      <c r="J42">
        <v>212.66</v>
      </c>
      <c r="K42">
        <v>41.19</v>
      </c>
      <c r="L42">
        <v>0</v>
      </c>
      <c r="M42">
        <v>3</v>
      </c>
      <c r="O42" s="47">
        <v>28.21</v>
      </c>
      <c r="P42" s="58">
        <f>O42/0.3048</f>
        <v>92.552493438320212</v>
      </c>
      <c r="Q42" s="49">
        <v>239.63</v>
      </c>
      <c r="R42" s="49">
        <v>89.23</v>
      </c>
      <c r="S42" s="49">
        <v>18.260000000000002</v>
      </c>
      <c r="T42" s="50">
        <v>1</v>
      </c>
      <c r="AC42" s="51"/>
      <c r="AD42" s="63">
        <v>147.33160000000001</v>
      </c>
      <c r="AE42" s="53"/>
      <c r="AF42" s="53"/>
      <c r="AG42" s="53"/>
      <c r="AH42" s="54"/>
      <c r="AJ42" t="s">
        <v>179</v>
      </c>
      <c r="AQ42">
        <v>44.41</v>
      </c>
      <c r="AR42">
        <f t="shared" si="13"/>
        <v>145.70209973753279</v>
      </c>
      <c r="AS42">
        <v>227.27</v>
      </c>
      <c r="AT42">
        <v>82.98</v>
      </c>
      <c r="AU42">
        <v>0</v>
      </c>
      <c r="AV42">
        <v>2</v>
      </c>
      <c r="AX42" s="44"/>
      <c r="AY42" s="44"/>
      <c r="AZ42" s="44"/>
      <c r="BA42" s="44"/>
      <c r="BB42" s="44"/>
      <c r="BC42" s="44"/>
    </row>
    <row r="43" spans="8:55" x14ac:dyDescent="0.25">
      <c r="H43">
        <v>50.01</v>
      </c>
      <c r="I43">
        <f t="shared" si="14"/>
        <v>164.07480314960628</v>
      </c>
      <c r="J43">
        <v>203.34</v>
      </c>
      <c r="K43">
        <v>37.270000000000003</v>
      </c>
      <c r="L43">
        <v>0</v>
      </c>
      <c r="M43">
        <v>3</v>
      </c>
      <c r="O43" s="51"/>
      <c r="P43" s="59">
        <v>92.676379999999995</v>
      </c>
      <c r="Q43" s="53"/>
      <c r="R43" s="53"/>
      <c r="S43" s="53"/>
      <c r="T43" s="54"/>
      <c r="AC43">
        <v>45.03</v>
      </c>
      <c r="AD43" s="21">
        <f t="shared" ref="AD43:AD52" si="15">AC43/0.3048</f>
        <v>147.73622047244095</v>
      </c>
      <c r="AE43">
        <v>41.22</v>
      </c>
      <c r="AF43">
        <v>86.73</v>
      </c>
      <c r="AG43">
        <v>0</v>
      </c>
      <c r="AH43">
        <v>3</v>
      </c>
      <c r="AQ43">
        <v>48.39</v>
      </c>
      <c r="AR43">
        <f t="shared" si="13"/>
        <v>158.75984251968504</v>
      </c>
      <c r="AS43">
        <v>57.47</v>
      </c>
      <c r="AT43">
        <v>59.39</v>
      </c>
      <c r="AU43">
        <v>0</v>
      </c>
      <c r="AV43">
        <v>3</v>
      </c>
      <c r="AX43" s="44"/>
      <c r="AY43" s="44"/>
      <c r="AZ43" s="44"/>
      <c r="BA43" s="44"/>
      <c r="BB43" s="44"/>
      <c r="BC43" s="44"/>
    </row>
    <row r="44" spans="8:55" x14ac:dyDescent="0.25">
      <c r="H44">
        <v>50.31</v>
      </c>
      <c r="I44">
        <f t="shared" si="14"/>
        <v>165.05905511811022</v>
      </c>
      <c r="J44">
        <v>154.68</v>
      </c>
      <c r="K44">
        <v>49.9</v>
      </c>
      <c r="L44">
        <v>0</v>
      </c>
      <c r="M44">
        <v>2</v>
      </c>
      <c r="O44">
        <v>31.3</v>
      </c>
      <c r="P44" s="21">
        <f>O44/0.3048</f>
        <v>102.69028871391076</v>
      </c>
      <c r="Q44">
        <v>239.46</v>
      </c>
      <c r="R44">
        <v>83.6</v>
      </c>
      <c r="S44">
        <v>0</v>
      </c>
      <c r="T44">
        <v>3</v>
      </c>
      <c r="AC44">
        <v>46.33</v>
      </c>
      <c r="AD44" s="21">
        <f t="shared" si="15"/>
        <v>152.001312335958</v>
      </c>
      <c r="AE44">
        <v>229.89</v>
      </c>
      <c r="AF44">
        <v>65.08</v>
      </c>
      <c r="AG44">
        <v>3.13</v>
      </c>
      <c r="AH44">
        <v>1</v>
      </c>
      <c r="AQ44">
        <v>48.69</v>
      </c>
      <c r="AR44">
        <f t="shared" si="13"/>
        <v>159.74409448818895</v>
      </c>
      <c r="AS44">
        <v>50.19</v>
      </c>
      <c r="AT44">
        <v>79.61</v>
      </c>
      <c r="AU44">
        <v>0</v>
      </c>
      <c r="AV44">
        <v>2</v>
      </c>
      <c r="AX44" s="44"/>
      <c r="AY44" s="44"/>
      <c r="AZ44" s="44"/>
      <c r="BA44" s="44"/>
      <c r="BB44" s="44"/>
      <c r="BC44" s="44"/>
    </row>
    <row r="45" spans="8:55" x14ac:dyDescent="0.25">
      <c r="H45">
        <v>50.63</v>
      </c>
      <c r="I45">
        <f t="shared" si="14"/>
        <v>166.10892388451444</v>
      </c>
      <c r="J45">
        <v>168.18</v>
      </c>
      <c r="K45">
        <v>27.35</v>
      </c>
      <c r="L45">
        <v>0</v>
      </c>
      <c r="M45">
        <v>3</v>
      </c>
      <c r="O45">
        <v>37.71</v>
      </c>
      <c r="P45" s="21">
        <f>O45/0.3048</f>
        <v>123.72047244094487</v>
      </c>
      <c r="Q45">
        <v>317.92</v>
      </c>
      <c r="R45">
        <v>48.63</v>
      </c>
      <c r="S45">
        <v>0</v>
      </c>
      <c r="T45">
        <v>2</v>
      </c>
      <c r="AC45">
        <v>47.42</v>
      </c>
      <c r="AD45" s="21">
        <f t="shared" si="15"/>
        <v>155.57742782152232</v>
      </c>
      <c r="AE45">
        <v>150.57</v>
      </c>
      <c r="AF45">
        <v>47.77</v>
      </c>
      <c r="AG45">
        <v>0</v>
      </c>
      <c r="AH45">
        <v>2</v>
      </c>
      <c r="AQ45">
        <v>49.84</v>
      </c>
      <c r="AR45">
        <f t="shared" si="13"/>
        <v>163.51706036745406</v>
      </c>
      <c r="AS45">
        <v>289.25</v>
      </c>
      <c r="AT45">
        <v>27.88</v>
      </c>
      <c r="AU45">
        <v>0</v>
      </c>
      <c r="AV45">
        <v>2</v>
      </c>
      <c r="AX45" s="44"/>
      <c r="AY45" s="44"/>
      <c r="AZ45" s="44"/>
      <c r="BA45" s="44"/>
      <c r="BB45" s="44"/>
      <c r="BC45" s="44"/>
    </row>
    <row r="46" spans="8:55" x14ac:dyDescent="0.25">
      <c r="H46">
        <v>50.82</v>
      </c>
      <c r="I46">
        <f t="shared" si="14"/>
        <v>166.73228346456693</v>
      </c>
      <c r="J46">
        <v>7.09</v>
      </c>
      <c r="K46">
        <v>80.41</v>
      </c>
      <c r="L46">
        <v>0</v>
      </c>
      <c r="M46">
        <v>2</v>
      </c>
      <c r="O46">
        <v>38.76</v>
      </c>
      <c r="P46" s="21">
        <f>O46/0.3048</f>
        <v>127.16535433070865</v>
      </c>
      <c r="Q46">
        <v>296.66000000000003</v>
      </c>
      <c r="R46">
        <v>53.19</v>
      </c>
      <c r="S46">
        <v>0</v>
      </c>
      <c r="T46">
        <v>2</v>
      </c>
      <c r="AC46">
        <v>50.4</v>
      </c>
      <c r="AD46" s="21">
        <f t="shared" si="15"/>
        <v>165.35433070866139</v>
      </c>
      <c r="AE46">
        <v>60.5</v>
      </c>
      <c r="AF46">
        <v>81.040000000000006</v>
      </c>
      <c r="AG46">
        <v>0</v>
      </c>
      <c r="AH46">
        <v>3</v>
      </c>
      <c r="AQ46">
        <v>50.4</v>
      </c>
      <c r="AR46">
        <f t="shared" si="13"/>
        <v>165.35433070866139</v>
      </c>
      <c r="AS46">
        <v>215.85</v>
      </c>
      <c r="AT46">
        <v>89.15</v>
      </c>
      <c r="AU46">
        <v>84.61</v>
      </c>
      <c r="AV46">
        <v>1</v>
      </c>
      <c r="AX46" s="44"/>
      <c r="AY46" s="44"/>
      <c r="AZ46" s="44"/>
      <c r="BA46" s="44"/>
      <c r="BB46" s="44"/>
      <c r="BC46" s="44"/>
    </row>
    <row r="47" spans="8:55" x14ac:dyDescent="0.25">
      <c r="H47">
        <v>50.9</v>
      </c>
      <c r="I47">
        <f t="shared" si="14"/>
        <v>166.99475065616795</v>
      </c>
      <c r="J47">
        <v>47.57</v>
      </c>
      <c r="K47">
        <v>81.64</v>
      </c>
      <c r="L47">
        <v>0</v>
      </c>
      <c r="M47">
        <v>2</v>
      </c>
      <c r="O47">
        <v>40.18</v>
      </c>
      <c r="P47" s="21">
        <f>O47/0.3048</f>
        <v>131.82414698162728</v>
      </c>
      <c r="Q47">
        <v>302.67</v>
      </c>
      <c r="R47">
        <v>52.58</v>
      </c>
      <c r="S47">
        <v>0</v>
      </c>
      <c r="T47">
        <v>1</v>
      </c>
      <c r="AC47">
        <v>51.37</v>
      </c>
      <c r="AD47" s="21">
        <f t="shared" si="15"/>
        <v>168.53674540682414</v>
      </c>
      <c r="AE47">
        <v>231.83</v>
      </c>
      <c r="AF47">
        <v>80.63</v>
      </c>
      <c r="AG47">
        <v>0</v>
      </c>
      <c r="AH47">
        <v>3</v>
      </c>
      <c r="AQ47" s="47"/>
      <c r="AR47" s="69">
        <v>168.95545999999999</v>
      </c>
      <c r="AS47" s="49"/>
      <c r="AT47" s="49"/>
      <c r="AU47" s="49"/>
      <c r="AV47" s="50"/>
      <c r="AX47" s="44"/>
      <c r="AY47" s="44"/>
      <c r="AZ47" s="44"/>
      <c r="BA47" s="44"/>
      <c r="BB47" s="44"/>
      <c r="BC47" s="44"/>
    </row>
    <row r="48" spans="8:55" x14ac:dyDescent="0.25">
      <c r="H48">
        <v>52.45</v>
      </c>
      <c r="I48">
        <f t="shared" si="14"/>
        <v>172.08005249343833</v>
      </c>
      <c r="J48">
        <v>47.81</v>
      </c>
      <c r="K48">
        <v>79.98</v>
      </c>
      <c r="L48">
        <v>0</v>
      </c>
      <c r="M48">
        <v>3</v>
      </c>
      <c r="O48" s="47"/>
      <c r="P48" s="60">
        <v>132.23958000000002</v>
      </c>
      <c r="Q48" s="49"/>
      <c r="R48" s="49"/>
      <c r="S48" s="49"/>
      <c r="T48" s="50"/>
      <c r="AC48">
        <v>51.6</v>
      </c>
      <c r="AD48" s="21">
        <f t="shared" si="15"/>
        <v>169.29133858267716</v>
      </c>
      <c r="AE48">
        <v>136.75</v>
      </c>
      <c r="AF48">
        <v>89.42</v>
      </c>
      <c r="AG48">
        <v>0</v>
      </c>
      <c r="AH48">
        <v>2</v>
      </c>
      <c r="AQ48" s="51">
        <v>51.58</v>
      </c>
      <c r="AR48" s="53">
        <f t="shared" ref="AR48:AR53" si="16">AQ48/0.3048</f>
        <v>169.22572178477688</v>
      </c>
      <c r="AS48" s="53">
        <v>216.75</v>
      </c>
      <c r="AT48" s="53">
        <v>51.8</v>
      </c>
      <c r="AU48" s="53">
        <v>0</v>
      </c>
      <c r="AV48" s="54">
        <v>1</v>
      </c>
      <c r="AX48" s="44"/>
      <c r="AY48" s="44"/>
      <c r="AZ48" s="44"/>
      <c r="BA48" s="44"/>
      <c r="BB48" s="44"/>
      <c r="BC48" s="44"/>
    </row>
    <row r="49" spans="8:55" x14ac:dyDescent="0.25">
      <c r="H49">
        <v>53.98</v>
      </c>
      <c r="I49">
        <f t="shared" si="14"/>
        <v>177.09973753280838</v>
      </c>
      <c r="J49">
        <v>52</v>
      </c>
      <c r="K49">
        <v>76.59</v>
      </c>
      <c r="L49">
        <v>0</v>
      </c>
      <c r="M49">
        <v>3</v>
      </c>
      <c r="O49" s="51">
        <v>40.31</v>
      </c>
      <c r="P49" s="61">
        <f t="shared" ref="P49:P56" si="17">O49/0.3048</f>
        <v>132.250656167979</v>
      </c>
      <c r="Q49" s="53">
        <v>298.58</v>
      </c>
      <c r="R49" s="53">
        <v>48.5</v>
      </c>
      <c r="S49" s="53">
        <v>0</v>
      </c>
      <c r="T49" s="54">
        <v>1</v>
      </c>
      <c r="AC49">
        <v>51.81</v>
      </c>
      <c r="AD49" s="21">
        <f t="shared" si="15"/>
        <v>169.98031496062993</v>
      </c>
      <c r="AE49">
        <v>28.44</v>
      </c>
      <c r="AF49">
        <v>31.68</v>
      </c>
      <c r="AG49">
        <v>0</v>
      </c>
      <c r="AH49">
        <v>2</v>
      </c>
      <c r="AQ49">
        <v>51.63</v>
      </c>
      <c r="AR49">
        <f t="shared" si="16"/>
        <v>169.38976377952756</v>
      </c>
      <c r="AS49">
        <v>232.46</v>
      </c>
      <c r="AT49">
        <v>35.479999999999997</v>
      </c>
      <c r="AU49">
        <v>0</v>
      </c>
      <c r="AV49">
        <v>1</v>
      </c>
      <c r="AX49" s="44"/>
      <c r="AY49" s="44"/>
      <c r="AZ49" s="44"/>
      <c r="BA49" s="44"/>
      <c r="BB49" s="44"/>
      <c r="BC49" s="44"/>
    </row>
    <row r="50" spans="8:55" x14ac:dyDescent="0.25">
      <c r="H50">
        <v>55.88</v>
      </c>
      <c r="I50">
        <f t="shared" si="14"/>
        <v>183.33333333333334</v>
      </c>
      <c r="J50">
        <v>176.45</v>
      </c>
      <c r="K50">
        <v>31.17</v>
      </c>
      <c r="L50">
        <v>0</v>
      </c>
      <c r="M50">
        <v>5</v>
      </c>
      <c r="O50">
        <v>40.36</v>
      </c>
      <c r="P50" s="21">
        <f t="shared" si="17"/>
        <v>132.41469816272965</v>
      </c>
      <c r="Q50">
        <v>312.17</v>
      </c>
      <c r="R50">
        <v>39.32</v>
      </c>
      <c r="S50">
        <v>5.0599999999999996</v>
      </c>
      <c r="T50">
        <v>1</v>
      </c>
      <c r="AC50">
        <v>52.6</v>
      </c>
      <c r="AD50" s="21">
        <f t="shared" si="15"/>
        <v>172.57217847769027</v>
      </c>
      <c r="AE50">
        <v>228.06</v>
      </c>
      <c r="AF50">
        <v>83.12</v>
      </c>
      <c r="AG50">
        <v>0</v>
      </c>
      <c r="AH50">
        <v>2</v>
      </c>
      <c r="AQ50">
        <v>51.74</v>
      </c>
      <c r="AR50">
        <f t="shared" si="16"/>
        <v>169.750656167979</v>
      </c>
      <c r="AS50">
        <v>209.28</v>
      </c>
      <c r="AT50">
        <v>50.87</v>
      </c>
      <c r="AU50">
        <v>0</v>
      </c>
      <c r="AV50">
        <v>1</v>
      </c>
      <c r="AX50" s="44"/>
      <c r="AY50" s="44"/>
      <c r="AZ50" s="44"/>
      <c r="BA50" s="44"/>
      <c r="BB50" s="44"/>
      <c r="BC50" s="44"/>
    </row>
    <row r="51" spans="8:55" x14ac:dyDescent="0.25">
      <c r="I51" s="34"/>
      <c r="O51">
        <v>40.5</v>
      </c>
      <c r="P51" s="21">
        <f t="shared" si="17"/>
        <v>132.8740157480315</v>
      </c>
      <c r="Q51">
        <v>147.94</v>
      </c>
      <c r="R51">
        <v>82.29</v>
      </c>
      <c r="S51">
        <v>0</v>
      </c>
      <c r="T51">
        <v>2</v>
      </c>
      <c r="AC51">
        <v>55.06</v>
      </c>
      <c r="AD51" s="21">
        <f t="shared" si="15"/>
        <v>180.64304461942257</v>
      </c>
      <c r="AE51">
        <v>119.07</v>
      </c>
      <c r="AF51">
        <v>46.42</v>
      </c>
      <c r="AG51">
        <v>0</v>
      </c>
      <c r="AH51">
        <v>2</v>
      </c>
      <c r="AQ51">
        <v>51.79</v>
      </c>
      <c r="AR51">
        <f t="shared" si="16"/>
        <v>169.91469816272965</v>
      </c>
      <c r="AS51">
        <v>232.38</v>
      </c>
      <c r="AT51">
        <v>80.8</v>
      </c>
      <c r="AU51">
        <v>0</v>
      </c>
      <c r="AV51">
        <v>1</v>
      </c>
      <c r="AX51" s="44"/>
      <c r="AY51" s="44"/>
      <c r="AZ51" s="44"/>
      <c r="BA51" s="44"/>
      <c r="BB51" s="44"/>
      <c r="BC51" s="44"/>
    </row>
    <row r="52" spans="8:55" x14ac:dyDescent="0.25">
      <c r="I52" s="34"/>
      <c r="O52">
        <v>43.85</v>
      </c>
      <c r="P52" s="21">
        <f t="shared" si="17"/>
        <v>143.86482939632546</v>
      </c>
      <c r="Q52">
        <v>68.930000000000007</v>
      </c>
      <c r="R52">
        <v>69.41</v>
      </c>
      <c r="S52">
        <v>0</v>
      </c>
      <c r="T52">
        <v>2</v>
      </c>
      <c r="AC52" s="47">
        <v>55.21</v>
      </c>
      <c r="AD52" s="58">
        <f t="shared" si="15"/>
        <v>181.13517060367454</v>
      </c>
      <c r="AE52" s="49">
        <v>233.51</v>
      </c>
      <c r="AF52" s="49">
        <v>87.62</v>
      </c>
      <c r="AG52" s="49">
        <v>0</v>
      </c>
      <c r="AH52" s="50">
        <v>3</v>
      </c>
      <c r="AQ52">
        <v>53.28</v>
      </c>
      <c r="AR52">
        <f t="shared" si="16"/>
        <v>174.8031496062992</v>
      </c>
      <c r="AS52">
        <v>53.46</v>
      </c>
      <c r="AT52">
        <v>78.02</v>
      </c>
      <c r="AU52">
        <v>0</v>
      </c>
      <c r="AV52">
        <v>3</v>
      </c>
      <c r="AX52" s="44"/>
      <c r="AY52" s="44"/>
      <c r="AZ52" s="44"/>
      <c r="BA52" s="44"/>
      <c r="BB52" s="44"/>
      <c r="BC52" s="44"/>
    </row>
    <row r="53" spans="8:55" x14ac:dyDescent="0.25">
      <c r="I53" s="34"/>
      <c r="O53">
        <v>44.22</v>
      </c>
      <c r="P53" s="21">
        <f t="shared" si="17"/>
        <v>145.0787401574803</v>
      </c>
      <c r="Q53">
        <v>199.15</v>
      </c>
      <c r="R53">
        <v>76.84</v>
      </c>
      <c r="S53">
        <v>115.99</v>
      </c>
      <c r="T53">
        <v>2</v>
      </c>
      <c r="AC53" s="51"/>
      <c r="AD53" s="63">
        <v>183.13720000000001</v>
      </c>
      <c r="AE53" s="53"/>
      <c r="AF53" s="53"/>
      <c r="AG53" s="53"/>
      <c r="AH53" s="54"/>
      <c r="AQ53" s="47">
        <v>54.17</v>
      </c>
      <c r="AR53" s="49">
        <f t="shared" si="16"/>
        <v>177.7230971128609</v>
      </c>
      <c r="AS53" s="49">
        <v>260.82</v>
      </c>
      <c r="AT53" s="49">
        <v>62.58</v>
      </c>
      <c r="AU53" s="49">
        <v>0</v>
      </c>
      <c r="AV53" s="50">
        <v>1</v>
      </c>
      <c r="AX53" s="44"/>
      <c r="AY53" s="44"/>
      <c r="AZ53" s="44"/>
      <c r="BA53" s="44"/>
      <c r="BB53" s="44"/>
      <c r="BC53" s="44"/>
    </row>
    <row r="54" spans="8:55" x14ac:dyDescent="0.25">
      <c r="I54" s="34"/>
      <c r="O54">
        <v>46.69</v>
      </c>
      <c r="P54" s="21">
        <f t="shared" si="17"/>
        <v>153.18241469816272</v>
      </c>
      <c r="Q54">
        <v>214.6</v>
      </c>
      <c r="R54">
        <v>49.15</v>
      </c>
      <c r="S54">
        <v>0</v>
      </c>
      <c r="T54">
        <v>3</v>
      </c>
      <c r="AC54">
        <v>55.84</v>
      </c>
      <c r="AD54" s="21">
        <f>AC54/0.3048</f>
        <v>183.20209973753282</v>
      </c>
      <c r="AE54">
        <v>83.59</v>
      </c>
      <c r="AF54">
        <v>73.87</v>
      </c>
      <c r="AG54">
        <v>0</v>
      </c>
      <c r="AH54">
        <v>1</v>
      </c>
      <c r="AQ54" s="51"/>
      <c r="AR54" s="57">
        <v>177.82417040000001</v>
      </c>
      <c r="AS54" s="53"/>
      <c r="AT54" s="53"/>
      <c r="AU54" s="53"/>
      <c r="AV54" s="54"/>
      <c r="AX54" s="44"/>
      <c r="AY54" s="44"/>
      <c r="AZ54" s="44"/>
      <c r="BA54" s="44"/>
      <c r="BB54" s="44"/>
      <c r="BC54" s="44"/>
    </row>
    <row r="55" spans="8:55" x14ac:dyDescent="0.25">
      <c r="I55" s="34"/>
      <c r="O55">
        <v>47.56</v>
      </c>
      <c r="P55" s="21">
        <f t="shared" si="17"/>
        <v>156.03674540682414</v>
      </c>
      <c r="Q55">
        <v>234.86</v>
      </c>
      <c r="R55">
        <v>85.8</v>
      </c>
      <c r="S55">
        <v>0</v>
      </c>
      <c r="T55">
        <v>3</v>
      </c>
      <c r="AC55" s="47">
        <v>55.87</v>
      </c>
      <c r="AD55" s="58">
        <f>AC55/0.3048</f>
        <v>183.30052493438319</v>
      </c>
      <c r="AE55" s="49">
        <v>121.51</v>
      </c>
      <c r="AF55" s="49">
        <v>44.48</v>
      </c>
      <c r="AG55" s="49">
        <v>0</v>
      </c>
      <c r="AH55" s="50">
        <v>1</v>
      </c>
      <c r="AQ55" s="44">
        <v>54.26</v>
      </c>
      <c r="AR55" s="44">
        <f>AQ55/0.3048</f>
        <v>178.01837270341207</v>
      </c>
      <c r="AS55" s="44">
        <v>240.93</v>
      </c>
      <c r="AT55" s="44">
        <v>75.02</v>
      </c>
      <c r="AU55" s="44">
        <v>0</v>
      </c>
      <c r="AV55" s="44">
        <v>1</v>
      </c>
      <c r="AX55" s="44"/>
      <c r="AY55" s="44"/>
      <c r="AZ55" s="44"/>
      <c r="BA55" s="44"/>
      <c r="BB55" s="44"/>
      <c r="BC55" s="44"/>
    </row>
    <row r="56" spans="8:55" x14ac:dyDescent="0.25">
      <c r="I56" s="34"/>
      <c r="O56">
        <v>48.5</v>
      </c>
      <c r="P56" s="21">
        <f t="shared" si="17"/>
        <v>159.12073490813648</v>
      </c>
      <c r="Q56">
        <v>50.42</v>
      </c>
      <c r="R56">
        <v>29.95</v>
      </c>
      <c r="S56">
        <v>0</v>
      </c>
      <c r="T56">
        <v>2</v>
      </c>
      <c r="AC56" s="51"/>
      <c r="AD56" s="63">
        <v>183.33611999999999</v>
      </c>
      <c r="AE56" s="53"/>
      <c r="AF56" s="53"/>
      <c r="AG56" s="53"/>
      <c r="AH56" s="54"/>
      <c r="AQ56">
        <v>54.57</v>
      </c>
      <c r="AR56">
        <f>AQ56/0.3048</f>
        <v>179.03543307086613</v>
      </c>
      <c r="AS56">
        <v>61.44</v>
      </c>
      <c r="AT56">
        <v>88.67</v>
      </c>
      <c r="AU56">
        <v>0</v>
      </c>
      <c r="AV56">
        <v>3</v>
      </c>
      <c r="AX56" s="44"/>
      <c r="AY56" s="44"/>
      <c r="AZ56" s="44"/>
      <c r="BA56" s="44"/>
      <c r="BB56" s="44"/>
      <c r="BC56" s="44"/>
    </row>
    <row r="57" spans="8:55" x14ac:dyDescent="0.25">
      <c r="O57" s="47"/>
      <c r="P57" s="60">
        <v>161.4863</v>
      </c>
      <c r="Q57" s="49"/>
      <c r="R57" s="49"/>
      <c r="S57" s="49"/>
      <c r="T57" s="50"/>
      <c r="AC57">
        <v>56</v>
      </c>
      <c r="AD57" s="21">
        <f>AC57/0.3048</f>
        <v>183.72703412073488</v>
      </c>
      <c r="AE57">
        <v>69.66</v>
      </c>
      <c r="AF57">
        <v>13.06</v>
      </c>
      <c r="AG57">
        <v>0</v>
      </c>
      <c r="AH57">
        <v>2</v>
      </c>
      <c r="AQ57">
        <v>55.38</v>
      </c>
      <c r="AR57">
        <f>AQ57/0.3048</f>
        <v>181.69291338582678</v>
      </c>
      <c r="AS57">
        <v>51.02</v>
      </c>
      <c r="AT57">
        <v>89.67</v>
      </c>
      <c r="AU57">
        <v>0</v>
      </c>
      <c r="AV57">
        <v>3</v>
      </c>
    </row>
    <row r="58" spans="8:55" x14ac:dyDescent="0.25">
      <c r="O58" s="51">
        <v>49.25</v>
      </c>
      <c r="P58" s="61">
        <f>O58/0.3048</f>
        <v>161.58136482939631</v>
      </c>
      <c r="Q58" s="53">
        <v>226.54</v>
      </c>
      <c r="R58" s="53">
        <v>78.75</v>
      </c>
      <c r="S58" s="53">
        <v>55.43</v>
      </c>
      <c r="T58" s="54">
        <v>4</v>
      </c>
      <c r="AC58">
        <v>56.69</v>
      </c>
      <c r="AD58" s="21">
        <f>AC58/0.3048</f>
        <v>185.99081364829394</v>
      </c>
      <c r="AE58">
        <v>69.819999999999993</v>
      </c>
      <c r="AF58">
        <v>46.57</v>
      </c>
      <c r="AG58">
        <v>0</v>
      </c>
      <c r="AH58">
        <v>2</v>
      </c>
      <c r="AQ58">
        <v>56.32</v>
      </c>
      <c r="AR58">
        <f>AQ58/0.3048</f>
        <v>184.7769028871391</v>
      </c>
      <c r="AS58">
        <v>133.69999999999999</v>
      </c>
      <c r="AT58">
        <v>77.56</v>
      </c>
      <c r="AU58">
        <v>45.15</v>
      </c>
      <c r="AV58">
        <v>2</v>
      </c>
    </row>
    <row r="59" spans="8:55" x14ac:dyDescent="0.25">
      <c r="O59">
        <v>50.53</v>
      </c>
      <c r="P59" s="21">
        <f>O59/0.3048</f>
        <v>165.78083989501312</v>
      </c>
      <c r="Q59">
        <v>217.04</v>
      </c>
      <c r="R59">
        <v>73</v>
      </c>
      <c r="S59">
        <v>0</v>
      </c>
      <c r="T59">
        <v>2</v>
      </c>
      <c r="AC59" s="47">
        <v>57.32</v>
      </c>
      <c r="AD59" s="58">
        <f>AC59/0.3048</f>
        <v>188.05774278215222</v>
      </c>
      <c r="AE59" s="49">
        <v>95.82</v>
      </c>
      <c r="AF59" s="49">
        <v>31.61</v>
      </c>
      <c r="AG59" s="49">
        <v>4.29</v>
      </c>
      <c r="AH59" s="50">
        <v>1</v>
      </c>
      <c r="AQ59">
        <v>57.67</v>
      </c>
      <c r="AR59">
        <f>AQ59/0.3048</f>
        <v>189.20603674540683</v>
      </c>
      <c r="AS59">
        <v>118.08</v>
      </c>
      <c r="AT59">
        <v>27.83</v>
      </c>
      <c r="AU59">
        <v>0</v>
      </c>
      <c r="AV59">
        <v>2</v>
      </c>
    </row>
    <row r="60" spans="8:55" x14ac:dyDescent="0.25">
      <c r="O60">
        <v>50.72</v>
      </c>
      <c r="P60" s="21">
        <f>O60/0.3048</f>
        <v>166.40419947506561</v>
      </c>
      <c r="Q60">
        <v>47.36</v>
      </c>
      <c r="R60">
        <v>85.04</v>
      </c>
      <c r="S60">
        <v>0</v>
      </c>
      <c r="T60">
        <v>2</v>
      </c>
      <c r="AC60" s="51"/>
      <c r="AD60" s="63">
        <v>188.11019999999999</v>
      </c>
      <c r="AE60" s="53"/>
      <c r="AF60" s="53"/>
      <c r="AG60" s="53"/>
      <c r="AH60" s="54"/>
    </row>
    <row r="61" spans="8:55" x14ac:dyDescent="0.25">
      <c r="AC61">
        <v>57.98</v>
      </c>
      <c r="AD61" s="21">
        <f>AC61/0.3048</f>
        <v>190.22309711286087</v>
      </c>
      <c r="AE61">
        <v>229.72</v>
      </c>
      <c r="AF61">
        <v>83.06</v>
      </c>
      <c r="AG61">
        <v>0</v>
      </c>
      <c r="AH61">
        <v>3</v>
      </c>
    </row>
    <row r="62" spans="8:55" x14ac:dyDescent="0.25">
      <c r="AD62" s="40">
        <v>193.67995999999999</v>
      </c>
    </row>
  </sheetData>
  <sortState xmlns:xlrd2="http://schemas.microsoft.com/office/spreadsheetml/2017/richdata2" ref="AX4:BC31">
    <sortCondition ref="AY4:AY31"/>
  </sortState>
  <mergeCells count="2">
    <mergeCell ref="Q10:T11"/>
    <mergeCell ref="AZ28:BC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D3B1-EFCD-46A9-BB6C-AF3DCF38744F}">
  <dimension ref="A1:G50"/>
  <sheetViews>
    <sheetView workbookViewId="0">
      <selection activeCell="I23" sqref="I22:J23"/>
    </sheetView>
  </sheetViews>
  <sheetFormatPr defaultColWidth="8.85546875" defaultRowHeight="15" x14ac:dyDescent="0.25"/>
  <cols>
    <col min="4" max="4" width="11.42578125" bestFit="1" customWidth="1"/>
  </cols>
  <sheetData>
    <row r="1" spans="1:7" x14ac:dyDescent="0.25">
      <c r="C1" t="s">
        <v>166</v>
      </c>
      <c r="D1" t="s">
        <v>167</v>
      </c>
    </row>
    <row r="2" spans="1:7" x14ac:dyDescent="0.25">
      <c r="A2" t="s">
        <v>22</v>
      </c>
      <c r="B2" t="s">
        <v>168</v>
      </c>
      <c r="C2">
        <v>25.4</v>
      </c>
      <c r="D2">
        <v>25.7</v>
      </c>
      <c r="F2">
        <f>C2</f>
        <v>25.4</v>
      </c>
      <c r="G2">
        <f t="shared" ref="G2:G8" si="0">C2-D2</f>
        <v>-0.30000000000000071</v>
      </c>
    </row>
    <row r="3" spans="1:7" x14ac:dyDescent="0.25">
      <c r="A3" t="s">
        <v>22</v>
      </c>
      <c r="B3" t="s">
        <v>168</v>
      </c>
      <c r="C3">
        <v>61.1</v>
      </c>
      <c r="D3">
        <v>60.9</v>
      </c>
      <c r="F3">
        <f t="shared" ref="F3:F50" si="1">C3</f>
        <v>61.1</v>
      </c>
      <c r="G3">
        <f t="shared" si="0"/>
        <v>0.20000000000000284</v>
      </c>
    </row>
    <row r="4" spans="1:7" x14ac:dyDescent="0.25">
      <c r="B4" t="s">
        <v>168</v>
      </c>
      <c r="C4">
        <v>121.9</v>
      </c>
      <c r="D4">
        <v>121.3</v>
      </c>
      <c r="F4">
        <f>C4</f>
        <v>121.9</v>
      </c>
      <c r="G4">
        <f t="shared" si="0"/>
        <v>0.60000000000000853</v>
      </c>
    </row>
    <row r="5" spans="1:7" x14ac:dyDescent="0.25">
      <c r="B5" t="s">
        <v>168</v>
      </c>
      <c r="C5">
        <v>146.4</v>
      </c>
      <c r="D5">
        <v>145.69999999999999</v>
      </c>
      <c r="F5">
        <f t="shared" si="1"/>
        <v>146.4</v>
      </c>
      <c r="G5">
        <f t="shared" si="0"/>
        <v>0.70000000000001705</v>
      </c>
    </row>
    <row r="6" spans="1:7" x14ac:dyDescent="0.25">
      <c r="A6" t="s">
        <v>22</v>
      </c>
      <c r="B6" t="s">
        <v>168</v>
      </c>
      <c r="C6">
        <v>165.6</v>
      </c>
      <c r="D6">
        <v>164.9</v>
      </c>
      <c r="F6">
        <f t="shared" si="1"/>
        <v>165.6</v>
      </c>
      <c r="G6">
        <f t="shared" si="0"/>
        <v>0.69999999999998863</v>
      </c>
    </row>
    <row r="7" spans="1:7" x14ac:dyDescent="0.25">
      <c r="B7" t="s">
        <v>168</v>
      </c>
      <c r="C7">
        <v>68.55</v>
      </c>
      <c r="D7">
        <v>69.099999999999994</v>
      </c>
      <c r="F7">
        <f>C7</f>
        <v>68.55</v>
      </c>
      <c r="G7">
        <f t="shared" si="0"/>
        <v>-0.54999999999999716</v>
      </c>
    </row>
    <row r="8" spans="1:7" x14ac:dyDescent="0.25">
      <c r="B8" t="s">
        <v>168</v>
      </c>
      <c r="C8">
        <v>95</v>
      </c>
      <c r="D8">
        <v>94</v>
      </c>
      <c r="F8">
        <f>C8</f>
        <v>95</v>
      </c>
      <c r="G8">
        <f t="shared" si="0"/>
        <v>1</v>
      </c>
    </row>
    <row r="11" spans="1:7" x14ac:dyDescent="0.25">
      <c r="A11" t="s">
        <v>22</v>
      </c>
      <c r="B11" t="s">
        <v>169</v>
      </c>
      <c r="C11">
        <v>32.4</v>
      </c>
      <c r="D11">
        <v>32</v>
      </c>
      <c r="F11">
        <f t="shared" si="1"/>
        <v>32.4</v>
      </c>
      <c r="G11">
        <f>C11-D11</f>
        <v>0.39999999999999858</v>
      </c>
    </row>
    <row r="12" spans="1:7" x14ac:dyDescent="0.25">
      <c r="A12" t="s">
        <v>22</v>
      </c>
      <c r="B12" t="s">
        <v>169</v>
      </c>
      <c r="C12">
        <v>76.8</v>
      </c>
      <c r="D12">
        <v>76</v>
      </c>
      <c r="F12">
        <f t="shared" si="1"/>
        <v>76.8</v>
      </c>
      <c r="G12">
        <f>C12-D12</f>
        <v>0.79999999999999716</v>
      </c>
    </row>
    <row r="13" spans="1:7" x14ac:dyDescent="0.25">
      <c r="C13">
        <v>113.6</v>
      </c>
      <c r="D13">
        <v>112.7</v>
      </c>
      <c r="F13">
        <f t="shared" si="1"/>
        <v>113.6</v>
      </c>
      <c r="G13">
        <f>C13-D13</f>
        <v>0.89999999999999147</v>
      </c>
    </row>
    <row r="14" spans="1:7" x14ac:dyDescent="0.25">
      <c r="A14" t="s">
        <v>22</v>
      </c>
      <c r="B14" t="s">
        <v>169</v>
      </c>
      <c r="C14">
        <v>162.6</v>
      </c>
      <c r="D14">
        <v>161.4</v>
      </c>
      <c r="F14">
        <f t="shared" si="1"/>
        <v>162.6</v>
      </c>
      <c r="G14">
        <f>C14-D14</f>
        <v>1.1999999999999886</v>
      </c>
    </row>
    <row r="16" spans="1:7" x14ac:dyDescent="0.25">
      <c r="B16" t="s">
        <v>170</v>
      </c>
      <c r="C16">
        <v>25</v>
      </c>
      <c r="D16">
        <v>25.3</v>
      </c>
      <c r="F16">
        <f>C16</f>
        <v>25</v>
      </c>
      <c r="G16">
        <f>C16-D16</f>
        <v>-0.30000000000000071</v>
      </c>
    </row>
    <row r="17" spans="1:7" x14ac:dyDescent="0.25">
      <c r="A17" t="s">
        <v>22</v>
      </c>
      <c r="B17" t="s">
        <v>170</v>
      </c>
      <c r="C17">
        <v>39.700000000000003</v>
      </c>
      <c r="D17">
        <v>40</v>
      </c>
      <c r="F17">
        <f>C17</f>
        <v>39.700000000000003</v>
      </c>
      <c r="G17">
        <f>C17-D17</f>
        <v>-0.29999999999999716</v>
      </c>
    </row>
    <row r="18" spans="1:7" x14ac:dyDescent="0.25">
      <c r="A18" t="s">
        <v>22</v>
      </c>
      <c r="B18" t="s">
        <v>170</v>
      </c>
      <c r="C18">
        <v>91.7</v>
      </c>
      <c r="D18">
        <v>92</v>
      </c>
      <c r="F18">
        <f t="shared" si="1"/>
        <v>91.7</v>
      </c>
      <c r="G18">
        <f>C18-D18</f>
        <v>-0.29999999999999716</v>
      </c>
    </row>
    <row r="19" spans="1:7" x14ac:dyDescent="0.25">
      <c r="A19" t="s">
        <v>22</v>
      </c>
      <c r="B19" t="s">
        <v>170</v>
      </c>
      <c r="C19">
        <v>144.30000000000001</v>
      </c>
      <c r="D19">
        <v>144.80000000000001</v>
      </c>
      <c r="F19">
        <f t="shared" si="1"/>
        <v>144.30000000000001</v>
      </c>
      <c r="G19">
        <f>C19-D19</f>
        <v>-0.5</v>
      </c>
    </row>
    <row r="20" spans="1:7" x14ac:dyDescent="0.25">
      <c r="B20" t="s">
        <v>170</v>
      </c>
      <c r="C20">
        <v>161.1</v>
      </c>
      <c r="D20">
        <v>161.6</v>
      </c>
      <c r="F20">
        <f t="shared" si="1"/>
        <v>161.1</v>
      </c>
      <c r="G20">
        <f>C20-D20</f>
        <v>-0.5</v>
      </c>
    </row>
    <row r="22" spans="1:7" x14ac:dyDescent="0.25">
      <c r="B22" t="s">
        <v>171</v>
      </c>
      <c r="C22">
        <v>24</v>
      </c>
      <c r="D22">
        <v>23.9</v>
      </c>
      <c r="F22">
        <f t="shared" si="1"/>
        <v>24</v>
      </c>
      <c r="G22">
        <f t="shared" ref="G22:G27" si="2">C22-D22</f>
        <v>0.10000000000000142</v>
      </c>
    </row>
    <row r="23" spans="1:7" x14ac:dyDescent="0.25">
      <c r="A23" t="s">
        <v>22</v>
      </c>
      <c r="B23" t="s">
        <v>171</v>
      </c>
      <c r="C23">
        <v>55.2</v>
      </c>
      <c r="D23">
        <v>54.82</v>
      </c>
      <c r="F23">
        <f t="shared" si="1"/>
        <v>55.2</v>
      </c>
      <c r="G23">
        <f t="shared" si="2"/>
        <v>0.38000000000000256</v>
      </c>
    </row>
    <row r="24" spans="1:7" x14ac:dyDescent="0.25">
      <c r="B24" t="s">
        <v>171</v>
      </c>
      <c r="C24">
        <v>75.650000000000006</v>
      </c>
      <c r="D24">
        <v>75.56</v>
      </c>
      <c r="F24">
        <f t="shared" si="1"/>
        <v>75.650000000000006</v>
      </c>
      <c r="G24">
        <f t="shared" si="2"/>
        <v>9.0000000000003411E-2</v>
      </c>
    </row>
    <row r="25" spans="1:7" x14ac:dyDescent="0.25">
      <c r="B25" t="s">
        <v>171</v>
      </c>
      <c r="C25">
        <v>122.1</v>
      </c>
      <c r="D25">
        <v>121.75</v>
      </c>
      <c r="F25">
        <f t="shared" si="1"/>
        <v>122.1</v>
      </c>
      <c r="G25" s="41">
        <f t="shared" si="2"/>
        <v>0.34999999999999432</v>
      </c>
    </row>
    <row r="26" spans="1:7" x14ac:dyDescent="0.25">
      <c r="B26" t="s">
        <v>171</v>
      </c>
      <c r="C26">
        <v>128</v>
      </c>
      <c r="D26">
        <v>127.6</v>
      </c>
      <c r="F26">
        <f t="shared" si="1"/>
        <v>128</v>
      </c>
      <c r="G26" s="41">
        <f t="shared" si="2"/>
        <v>0.40000000000000568</v>
      </c>
    </row>
    <row r="27" spans="1:7" x14ac:dyDescent="0.25">
      <c r="A27" t="s">
        <v>22</v>
      </c>
      <c r="B27" t="s">
        <v>171</v>
      </c>
      <c r="C27">
        <v>177</v>
      </c>
      <c r="D27">
        <v>176.25</v>
      </c>
      <c r="F27">
        <f t="shared" si="1"/>
        <v>177</v>
      </c>
      <c r="G27">
        <f t="shared" si="2"/>
        <v>0.75</v>
      </c>
    </row>
    <row r="29" spans="1:7" x14ac:dyDescent="0.25">
      <c r="B29" t="s">
        <v>172</v>
      </c>
      <c r="C29">
        <v>31.6</v>
      </c>
      <c r="D29">
        <v>31.6</v>
      </c>
      <c r="F29">
        <f t="shared" si="1"/>
        <v>31.6</v>
      </c>
      <c r="G29">
        <f>C29-D29</f>
        <v>0</v>
      </c>
    </row>
    <row r="30" spans="1:7" x14ac:dyDescent="0.25">
      <c r="A30" t="s">
        <v>22</v>
      </c>
      <c r="B30" t="s">
        <v>172</v>
      </c>
      <c r="C30">
        <v>90.5</v>
      </c>
      <c r="D30">
        <v>90</v>
      </c>
      <c r="F30">
        <f t="shared" si="1"/>
        <v>90.5</v>
      </c>
      <c r="G30">
        <f>C30-D30</f>
        <v>0.5</v>
      </c>
    </row>
    <row r="31" spans="1:7" x14ac:dyDescent="0.25">
      <c r="A31" t="s">
        <v>22</v>
      </c>
      <c r="B31" t="s">
        <v>172</v>
      </c>
      <c r="C31">
        <v>168.5</v>
      </c>
      <c r="D31">
        <v>167.7</v>
      </c>
      <c r="F31">
        <f t="shared" si="1"/>
        <v>168.5</v>
      </c>
      <c r="G31">
        <f>C31-D31</f>
        <v>0.80000000000001137</v>
      </c>
    </row>
    <row r="32" spans="1:7" x14ac:dyDescent="0.25">
      <c r="A32" t="s">
        <v>22</v>
      </c>
      <c r="B32" t="s">
        <v>172</v>
      </c>
      <c r="C32">
        <v>194.1</v>
      </c>
      <c r="D32">
        <v>193.1</v>
      </c>
      <c r="F32">
        <f t="shared" si="1"/>
        <v>194.1</v>
      </c>
      <c r="G32">
        <f>C32-D32</f>
        <v>1</v>
      </c>
    </row>
    <row r="34" spans="1:7" x14ac:dyDescent="0.25">
      <c r="B34" t="s">
        <v>173</v>
      </c>
      <c r="C34">
        <v>32.200000000000003</v>
      </c>
      <c r="D34">
        <v>32.200000000000003</v>
      </c>
      <c r="F34">
        <f>C34</f>
        <v>32.200000000000003</v>
      </c>
      <c r="G34">
        <f>C34-D34</f>
        <v>0</v>
      </c>
    </row>
    <row r="35" spans="1:7" x14ac:dyDescent="0.25">
      <c r="A35" t="s">
        <v>22</v>
      </c>
      <c r="B35" t="s">
        <v>173</v>
      </c>
      <c r="C35">
        <v>70.900000000000006</v>
      </c>
      <c r="D35">
        <v>70.8</v>
      </c>
      <c r="F35">
        <f t="shared" si="1"/>
        <v>70.900000000000006</v>
      </c>
      <c r="G35">
        <f>C35-D35</f>
        <v>0.10000000000000853</v>
      </c>
    </row>
    <row r="36" spans="1:7" x14ac:dyDescent="0.25">
      <c r="B36" t="s">
        <v>173</v>
      </c>
      <c r="C36">
        <v>104.6</v>
      </c>
      <c r="D36">
        <v>104.3</v>
      </c>
      <c r="F36">
        <f t="shared" si="1"/>
        <v>104.6</v>
      </c>
      <c r="G36">
        <f>C36-D36</f>
        <v>0.29999999999999716</v>
      </c>
    </row>
    <row r="37" spans="1:7" x14ac:dyDescent="0.25">
      <c r="B37" t="s">
        <v>173</v>
      </c>
      <c r="C37">
        <v>151.6</v>
      </c>
      <c r="D37">
        <v>151.30000000000001</v>
      </c>
      <c r="F37">
        <f t="shared" si="1"/>
        <v>151.6</v>
      </c>
      <c r="G37">
        <f>C37-D37</f>
        <v>0.29999999999998295</v>
      </c>
    </row>
    <row r="38" spans="1:7" x14ac:dyDescent="0.25">
      <c r="A38" t="s">
        <v>22</v>
      </c>
      <c r="B38" t="s">
        <v>173</v>
      </c>
      <c r="C38">
        <v>190.5</v>
      </c>
      <c r="D38">
        <v>190.7</v>
      </c>
      <c r="F38">
        <f t="shared" si="1"/>
        <v>190.5</v>
      </c>
      <c r="G38">
        <f>C38-D38</f>
        <v>-0.19999999999998863</v>
      </c>
    </row>
    <row r="40" spans="1:7" x14ac:dyDescent="0.25">
      <c r="B40" t="s">
        <v>174</v>
      </c>
      <c r="C40">
        <v>37.1</v>
      </c>
      <c r="D40">
        <v>34.799999999999997</v>
      </c>
      <c r="F40">
        <f t="shared" si="1"/>
        <v>37.1</v>
      </c>
      <c r="G40">
        <f>C40-D40</f>
        <v>2.3000000000000043</v>
      </c>
    </row>
    <row r="41" spans="1:7" x14ac:dyDescent="0.25">
      <c r="A41" t="s">
        <v>22</v>
      </c>
      <c r="B41" t="s">
        <v>174</v>
      </c>
      <c r="C41">
        <v>61.4</v>
      </c>
      <c r="D41">
        <v>59.6</v>
      </c>
      <c r="F41">
        <f t="shared" si="1"/>
        <v>61.4</v>
      </c>
      <c r="G41">
        <f>C41-D41</f>
        <v>1.7999999999999972</v>
      </c>
    </row>
    <row r="42" spans="1:7" x14ac:dyDescent="0.25">
      <c r="B42" t="s">
        <v>174</v>
      </c>
      <c r="C42">
        <v>114.3</v>
      </c>
      <c r="D42">
        <v>111.5</v>
      </c>
      <c r="F42">
        <f t="shared" si="1"/>
        <v>114.3</v>
      </c>
      <c r="G42">
        <f>C42-D42</f>
        <v>2.7999999999999972</v>
      </c>
    </row>
    <row r="43" spans="1:7" x14ac:dyDescent="0.25">
      <c r="B43" t="s">
        <v>174</v>
      </c>
      <c r="C43">
        <v>151.80000000000001</v>
      </c>
      <c r="D43">
        <v>149.4</v>
      </c>
      <c r="F43">
        <f t="shared" si="1"/>
        <v>151.80000000000001</v>
      </c>
      <c r="G43">
        <f>C43-D43</f>
        <v>2.4000000000000057</v>
      </c>
    </row>
    <row r="44" spans="1:7" x14ac:dyDescent="0.25">
      <c r="A44" t="s">
        <v>22</v>
      </c>
      <c r="B44" t="s">
        <v>174</v>
      </c>
      <c r="C44">
        <v>190</v>
      </c>
      <c r="D44">
        <v>187</v>
      </c>
      <c r="F44">
        <f t="shared" si="1"/>
        <v>190</v>
      </c>
      <c r="G44">
        <f>C44-D44</f>
        <v>3</v>
      </c>
    </row>
    <row r="46" spans="1:7" x14ac:dyDescent="0.25">
      <c r="A46" t="s">
        <v>22</v>
      </c>
      <c r="B46" t="s">
        <v>175</v>
      </c>
      <c r="C46">
        <v>27.3</v>
      </c>
      <c r="D46">
        <v>27.5</v>
      </c>
      <c r="F46">
        <f t="shared" si="1"/>
        <v>27.3</v>
      </c>
      <c r="G46">
        <f>C46-D46</f>
        <v>-0.19999999999999929</v>
      </c>
    </row>
    <row r="47" spans="1:7" x14ac:dyDescent="0.25">
      <c r="B47" t="s">
        <v>175</v>
      </c>
      <c r="C47">
        <v>84.2</v>
      </c>
      <c r="D47">
        <v>83.6</v>
      </c>
      <c r="F47">
        <f t="shared" si="1"/>
        <v>84.2</v>
      </c>
      <c r="G47">
        <f>C47-D47</f>
        <v>0.60000000000000853</v>
      </c>
    </row>
    <row r="48" spans="1:7" x14ac:dyDescent="0.25">
      <c r="A48" t="s">
        <v>22</v>
      </c>
      <c r="B48" t="s">
        <v>175</v>
      </c>
      <c r="C48">
        <v>105.6</v>
      </c>
      <c r="D48">
        <v>104.4</v>
      </c>
      <c r="F48">
        <f t="shared" si="1"/>
        <v>105.6</v>
      </c>
      <c r="G48">
        <f>C48-D48</f>
        <v>1.1999999999999886</v>
      </c>
    </row>
    <row r="49" spans="1:7" x14ac:dyDescent="0.25">
      <c r="A49" t="s">
        <v>22</v>
      </c>
      <c r="B49" t="s">
        <v>175</v>
      </c>
      <c r="C49">
        <v>111.9</v>
      </c>
      <c r="D49">
        <v>110.8</v>
      </c>
      <c r="F49">
        <f t="shared" si="1"/>
        <v>111.9</v>
      </c>
      <c r="G49">
        <f>C49-D49</f>
        <v>1.1000000000000085</v>
      </c>
    </row>
    <row r="50" spans="1:7" x14ac:dyDescent="0.25">
      <c r="B50" t="s">
        <v>175</v>
      </c>
      <c r="C50">
        <v>136.4</v>
      </c>
      <c r="D50">
        <v>134.80000000000001</v>
      </c>
      <c r="F50">
        <f t="shared" si="1"/>
        <v>136.4</v>
      </c>
      <c r="G50">
        <f>C50-D50</f>
        <v>1.5999999999999943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FC37-07CF-4E3B-BAEC-7F0B5E803F6D}">
  <dimension ref="A1:M133"/>
  <sheetViews>
    <sheetView workbookViewId="0">
      <pane ySplit="2" topLeftCell="A3" activePane="bottomLeft" state="frozen"/>
      <selection pane="bottomLeft" activeCell="D14" sqref="D14"/>
    </sheetView>
  </sheetViews>
  <sheetFormatPr defaultColWidth="8.85546875" defaultRowHeight="15" x14ac:dyDescent="0.25"/>
  <cols>
    <col min="2" max="2" width="13.28515625" customWidth="1"/>
    <col min="3" max="5" width="16.140625" customWidth="1"/>
    <col min="6" max="9" width="13.28515625" customWidth="1"/>
    <col min="10" max="11" width="15.42578125" customWidth="1"/>
    <col min="12" max="12" width="12.85546875" customWidth="1"/>
    <col min="13" max="13" width="16.85546875" customWidth="1"/>
  </cols>
  <sheetData>
    <row r="1" spans="1:13" x14ac:dyDescent="0.25">
      <c r="C1" s="74" t="s">
        <v>194</v>
      </c>
      <c r="D1" s="74"/>
      <c r="E1" s="74"/>
      <c r="F1" s="74" t="s">
        <v>204</v>
      </c>
      <c r="G1" s="74"/>
      <c r="H1" s="74"/>
      <c r="I1" s="74"/>
      <c r="J1" s="74"/>
      <c r="K1" s="74"/>
    </row>
    <row r="2" spans="1:13" x14ac:dyDescent="0.25">
      <c r="A2" t="s">
        <v>185</v>
      </c>
      <c r="B2" t="s">
        <v>182</v>
      </c>
      <c r="C2" t="s">
        <v>195</v>
      </c>
      <c r="D2" t="s">
        <v>196</v>
      </c>
      <c r="E2" t="s">
        <v>197</v>
      </c>
      <c r="F2" t="s">
        <v>198</v>
      </c>
      <c r="G2" t="s">
        <v>199</v>
      </c>
      <c r="H2" t="s">
        <v>200</v>
      </c>
      <c r="I2" t="s">
        <v>201</v>
      </c>
      <c r="J2" t="s">
        <v>202</v>
      </c>
      <c r="K2" t="s">
        <v>203</v>
      </c>
      <c r="L2" t="s">
        <v>184</v>
      </c>
      <c r="M2" t="s">
        <v>183</v>
      </c>
    </row>
    <row r="3" spans="1:13" x14ac:dyDescent="0.25">
      <c r="A3" t="s">
        <v>186</v>
      </c>
      <c r="B3" s="41">
        <v>30.600000381499999</v>
      </c>
      <c r="C3">
        <v>2667.8805114100001</v>
      </c>
      <c r="D3">
        <v>-4385.6142334699998</v>
      </c>
      <c r="E3">
        <v>375.63352376900002</v>
      </c>
      <c r="F3" s="41">
        <v>49</v>
      </c>
      <c r="G3" s="41">
        <v>14</v>
      </c>
      <c r="H3" s="41">
        <f>IF(F3&lt;180,F3+180,F3-180)</f>
        <v>229</v>
      </c>
      <c r="I3" s="41">
        <f>90-G3</f>
        <v>76</v>
      </c>
      <c r="J3" s="41">
        <v>139</v>
      </c>
      <c r="K3" s="41">
        <v>76</v>
      </c>
      <c r="L3">
        <v>0</v>
      </c>
      <c r="M3" s="41">
        <v>10</v>
      </c>
    </row>
    <row r="4" spans="1:13" x14ac:dyDescent="0.25">
      <c r="A4" t="s">
        <v>186</v>
      </c>
      <c r="B4" s="41">
        <v>82.5</v>
      </c>
      <c r="C4">
        <v>2665.59749508</v>
      </c>
      <c r="D4">
        <v>-4334.9613766499997</v>
      </c>
      <c r="E4">
        <v>364.55897361799998</v>
      </c>
      <c r="F4" s="41">
        <v>50</v>
      </c>
      <c r="G4" s="41">
        <v>0</v>
      </c>
      <c r="H4" s="41">
        <f t="shared" ref="H4:H67" si="0">IF(F4&lt;180,F4+180,F4-180)</f>
        <v>230</v>
      </c>
      <c r="I4" s="41">
        <f t="shared" ref="I4:I67" si="1">90-G4</f>
        <v>90</v>
      </c>
      <c r="J4" s="41">
        <v>140</v>
      </c>
      <c r="K4" s="41">
        <v>90</v>
      </c>
      <c r="L4">
        <v>1</v>
      </c>
      <c r="M4" s="41">
        <v>19.7999992371</v>
      </c>
    </row>
    <row r="5" spans="1:13" x14ac:dyDescent="0.25">
      <c r="A5" t="s">
        <v>186</v>
      </c>
      <c r="B5" s="41">
        <v>82.800003051800005</v>
      </c>
      <c r="C5">
        <v>2665.5861561299998</v>
      </c>
      <c r="D5">
        <v>-4334.6685452299998</v>
      </c>
      <c r="E5">
        <v>364.494779892</v>
      </c>
      <c r="F5" s="41">
        <v>55</v>
      </c>
      <c r="G5" s="41">
        <v>3.0000002384200002</v>
      </c>
      <c r="H5" s="41">
        <f t="shared" si="0"/>
        <v>235</v>
      </c>
      <c r="I5" s="41">
        <f t="shared" si="1"/>
        <v>86.99999976158</v>
      </c>
      <c r="J5" s="41">
        <v>145</v>
      </c>
      <c r="K5" s="41">
        <v>87</v>
      </c>
      <c r="L5">
        <v>2</v>
      </c>
      <c r="M5" s="41">
        <v>10</v>
      </c>
    </row>
    <row r="6" spans="1:13" x14ac:dyDescent="0.25">
      <c r="A6" t="s">
        <v>186</v>
      </c>
      <c r="B6" s="41">
        <v>82.5</v>
      </c>
      <c r="C6">
        <v>2665.59749508</v>
      </c>
      <c r="D6">
        <v>-4334.9613766499997</v>
      </c>
      <c r="E6">
        <v>364.55897361799998</v>
      </c>
      <c r="F6" s="41">
        <v>50</v>
      </c>
      <c r="G6" s="41">
        <v>0</v>
      </c>
      <c r="H6" s="41">
        <f t="shared" si="0"/>
        <v>230</v>
      </c>
      <c r="I6" s="41">
        <f t="shared" si="1"/>
        <v>90</v>
      </c>
      <c r="J6" s="41">
        <v>140</v>
      </c>
      <c r="K6" s="41">
        <v>90</v>
      </c>
      <c r="L6">
        <v>3</v>
      </c>
      <c r="M6" s="41">
        <v>15</v>
      </c>
    </row>
    <row r="7" spans="1:13" x14ac:dyDescent="0.25">
      <c r="A7" t="s">
        <v>186</v>
      </c>
      <c r="B7" s="41">
        <v>86.195640564000001</v>
      </c>
      <c r="C7">
        <v>2665.4601955500002</v>
      </c>
      <c r="D7">
        <v>-4331.3538021900004</v>
      </c>
      <c r="E7">
        <v>363.768846817</v>
      </c>
      <c r="F7" s="41">
        <v>50</v>
      </c>
      <c r="G7" s="41">
        <v>0</v>
      </c>
      <c r="H7" s="41">
        <f t="shared" si="0"/>
        <v>230</v>
      </c>
      <c r="I7" s="41">
        <f t="shared" si="1"/>
        <v>90</v>
      </c>
      <c r="J7" s="41">
        <v>140</v>
      </c>
      <c r="K7" s="41">
        <v>90</v>
      </c>
      <c r="L7">
        <v>4</v>
      </c>
      <c r="M7" s="41">
        <v>91.855865478499993</v>
      </c>
    </row>
    <row r="8" spans="1:13" x14ac:dyDescent="0.25">
      <c r="A8" t="s">
        <v>186</v>
      </c>
      <c r="B8" s="41">
        <v>90</v>
      </c>
      <c r="C8">
        <v>2665.3239855800002</v>
      </c>
      <c r="D8">
        <v>-4327.6395916700003</v>
      </c>
      <c r="E8">
        <v>362.95690948499998</v>
      </c>
      <c r="F8" s="41">
        <v>50</v>
      </c>
      <c r="G8" s="41">
        <v>0</v>
      </c>
      <c r="H8" s="41">
        <f t="shared" si="0"/>
        <v>230</v>
      </c>
      <c r="I8" s="41">
        <f t="shared" si="1"/>
        <v>90</v>
      </c>
      <c r="J8" s="41">
        <v>140</v>
      </c>
      <c r="K8" s="41">
        <v>90</v>
      </c>
      <c r="L8">
        <v>5</v>
      </c>
      <c r="M8" s="41">
        <v>13.067999839800001</v>
      </c>
    </row>
    <row r="9" spans="1:13" x14ac:dyDescent="0.25">
      <c r="A9" t="s">
        <v>186</v>
      </c>
      <c r="B9" s="41">
        <v>90</v>
      </c>
      <c r="C9">
        <v>2665.3239855800002</v>
      </c>
      <c r="D9">
        <v>-4327.6395916700003</v>
      </c>
      <c r="E9">
        <v>362.95690948499998</v>
      </c>
      <c r="F9" s="41">
        <v>50</v>
      </c>
      <c r="G9" s="41">
        <v>0</v>
      </c>
      <c r="H9" s="41">
        <f t="shared" si="0"/>
        <v>230</v>
      </c>
      <c r="I9" s="41">
        <f t="shared" si="1"/>
        <v>90</v>
      </c>
      <c r="J9" s="41">
        <v>140</v>
      </c>
      <c r="K9" s="41">
        <v>90</v>
      </c>
      <c r="L9">
        <v>6</v>
      </c>
      <c r="M9" s="41">
        <v>15</v>
      </c>
    </row>
    <row r="10" spans="1:13" x14ac:dyDescent="0.25">
      <c r="A10" t="s">
        <v>186</v>
      </c>
      <c r="B10" s="41">
        <v>112</v>
      </c>
      <c r="C10">
        <v>2664.5868010600002</v>
      </c>
      <c r="D10">
        <v>-4306.1472363299999</v>
      </c>
      <c r="E10">
        <v>358.31640846300002</v>
      </c>
      <c r="F10" s="41">
        <v>355</v>
      </c>
      <c r="G10" s="41">
        <v>9.3000001907299996</v>
      </c>
      <c r="H10" s="41">
        <f t="shared" si="0"/>
        <v>175</v>
      </c>
      <c r="I10" s="41">
        <f t="shared" si="1"/>
        <v>80.699999809269997</v>
      </c>
      <c r="J10" s="41">
        <v>85</v>
      </c>
      <c r="K10" s="41">
        <v>80.699996948199995</v>
      </c>
      <c r="L10">
        <v>7</v>
      </c>
      <c r="M10" s="41">
        <v>40</v>
      </c>
    </row>
    <row r="11" spans="1:13" x14ac:dyDescent="0.25">
      <c r="A11" t="s">
        <v>186</v>
      </c>
      <c r="B11" s="41">
        <v>121.80000305199999</v>
      </c>
      <c r="C11">
        <v>2664.27003909</v>
      </c>
      <c r="D11">
        <v>-4296.5665783699997</v>
      </c>
      <c r="E11">
        <v>356.279114075</v>
      </c>
      <c r="F11" s="41">
        <v>31.400001525899999</v>
      </c>
      <c r="G11" s="41">
        <v>18</v>
      </c>
      <c r="H11" s="41">
        <f t="shared" si="0"/>
        <v>211.4000015259</v>
      </c>
      <c r="I11" s="41">
        <f t="shared" si="1"/>
        <v>72</v>
      </c>
      <c r="J11" s="41">
        <v>121.400001526</v>
      </c>
      <c r="K11" s="41">
        <v>72</v>
      </c>
      <c r="L11">
        <v>8</v>
      </c>
      <c r="M11" s="41">
        <v>19.601999282800001</v>
      </c>
    </row>
    <row r="12" spans="1:13" x14ac:dyDescent="0.25">
      <c r="A12" t="s">
        <v>186</v>
      </c>
      <c r="B12" s="41">
        <v>124.400001526</v>
      </c>
      <c r="C12">
        <v>2664.18632746</v>
      </c>
      <c r="D12">
        <v>-4294.0240368699997</v>
      </c>
      <c r="E12">
        <v>355.74201042200002</v>
      </c>
      <c r="F12" s="41">
        <v>50</v>
      </c>
      <c r="G12" s="41">
        <v>10</v>
      </c>
      <c r="H12" s="41">
        <f t="shared" si="0"/>
        <v>230</v>
      </c>
      <c r="I12" s="41">
        <f t="shared" si="1"/>
        <v>80</v>
      </c>
      <c r="J12" s="41">
        <v>140</v>
      </c>
      <c r="K12" s="41">
        <v>80</v>
      </c>
      <c r="L12">
        <v>9</v>
      </c>
      <c r="M12" s="41">
        <v>10</v>
      </c>
    </row>
    <row r="13" spans="1:13" x14ac:dyDescent="0.25">
      <c r="A13" t="s">
        <v>186</v>
      </c>
      <c r="B13" s="41">
        <v>124.400001526</v>
      </c>
      <c r="C13">
        <v>2664.18632746</v>
      </c>
      <c r="D13">
        <v>-4294.0240368699997</v>
      </c>
      <c r="E13">
        <v>355.74201042200002</v>
      </c>
      <c r="F13" s="41">
        <v>50</v>
      </c>
      <c r="G13" s="41">
        <v>10</v>
      </c>
      <c r="H13" s="41">
        <f t="shared" si="0"/>
        <v>230</v>
      </c>
      <c r="I13" s="41">
        <f t="shared" si="1"/>
        <v>80</v>
      </c>
      <c r="J13" s="41">
        <v>140</v>
      </c>
      <c r="K13" s="41">
        <v>80</v>
      </c>
      <c r="L13">
        <v>10</v>
      </c>
      <c r="M13" s="41">
        <v>19.800001144399999</v>
      </c>
    </row>
    <row r="14" spans="1:13" x14ac:dyDescent="0.25">
      <c r="A14" t="s">
        <v>186</v>
      </c>
      <c r="B14" s="41">
        <v>121.80000305199999</v>
      </c>
      <c r="C14">
        <v>2664.27003909</v>
      </c>
      <c r="D14">
        <v>-4296.5665783699997</v>
      </c>
      <c r="E14">
        <v>356.279114075</v>
      </c>
      <c r="F14" s="41">
        <v>31.400001525899999</v>
      </c>
      <c r="G14" s="41">
        <v>18</v>
      </c>
      <c r="H14" s="41">
        <f t="shared" si="0"/>
        <v>211.4000015259</v>
      </c>
      <c r="I14" s="41">
        <f t="shared" si="1"/>
        <v>72</v>
      </c>
      <c r="J14" s="41">
        <v>121.400001526</v>
      </c>
      <c r="K14" s="41">
        <v>72</v>
      </c>
      <c r="L14">
        <v>11</v>
      </c>
      <c r="M14" s="41">
        <v>9.9000005721999997</v>
      </c>
    </row>
    <row r="15" spans="1:13" x14ac:dyDescent="0.25">
      <c r="A15" t="s">
        <v>186</v>
      </c>
      <c r="B15" s="41">
        <v>124.999992371</v>
      </c>
      <c r="C15">
        <v>2664.1670098300001</v>
      </c>
      <c r="D15">
        <v>-4293.4373059099998</v>
      </c>
      <c r="E15">
        <v>355.61806518600002</v>
      </c>
      <c r="F15" s="41">
        <v>45.358966827400003</v>
      </c>
      <c r="G15" s="41">
        <v>0</v>
      </c>
      <c r="H15" s="41">
        <f t="shared" si="0"/>
        <v>225.3589668274</v>
      </c>
      <c r="I15" s="41">
        <f t="shared" si="1"/>
        <v>90</v>
      </c>
      <c r="J15" s="41">
        <v>135.35896301299999</v>
      </c>
      <c r="K15" s="41">
        <v>90</v>
      </c>
      <c r="L15">
        <v>12</v>
      </c>
      <c r="M15" s="41">
        <v>70.887237548800002</v>
      </c>
    </row>
    <row r="16" spans="1:13" x14ac:dyDescent="0.25">
      <c r="A16" t="s">
        <v>186</v>
      </c>
      <c r="B16" s="41">
        <v>128.10000610399999</v>
      </c>
      <c r="C16">
        <v>2664.0678110200001</v>
      </c>
      <c r="D16">
        <v>-4290.4055371100003</v>
      </c>
      <c r="E16">
        <v>354.97884971600001</v>
      </c>
      <c r="F16" s="41">
        <v>355</v>
      </c>
      <c r="G16" s="41">
        <v>9.3000001907299996</v>
      </c>
      <c r="H16" s="41">
        <f t="shared" si="0"/>
        <v>175</v>
      </c>
      <c r="I16" s="41">
        <f t="shared" si="1"/>
        <v>80.699999809269997</v>
      </c>
      <c r="J16" s="41">
        <v>85</v>
      </c>
      <c r="K16" s="41">
        <v>80.699996948199995</v>
      </c>
      <c r="L16">
        <v>13</v>
      </c>
      <c r="M16" s="41">
        <v>40</v>
      </c>
    </row>
    <row r="17" spans="1:13" x14ac:dyDescent="0.25">
      <c r="A17" t="s">
        <v>186</v>
      </c>
      <c r="B17" s="41">
        <v>128.28883361800001</v>
      </c>
      <c r="C17">
        <v>2664.0617685399998</v>
      </c>
      <c r="D17">
        <v>-4290.2208599899996</v>
      </c>
      <c r="E17">
        <v>354.939915009</v>
      </c>
      <c r="F17" s="41">
        <v>58</v>
      </c>
      <c r="G17" s="41">
        <v>0</v>
      </c>
      <c r="H17" s="41">
        <f t="shared" si="0"/>
        <v>238</v>
      </c>
      <c r="I17" s="41">
        <f t="shared" si="1"/>
        <v>90</v>
      </c>
      <c r="J17" s="41">
        <v>148</v>
      </c>
      <c r="K17" s="41">
        <v>90</v>
      </c>
      <c r="L17">
        <v>14</v>
      </c>
      <c r="M17" s="41">
        <v>37.5</v>
      </c>
    </row>
    <row r="18" spans="1:13" x14ac:dyDescent="0.25">
      <c r="A18" t="s">
        <v>186</v>
      </c>
      <c r="B18" s="41">
        <v>139.09999084500001</v>
      </c>
      <c r="C18">
        <v>2663.7156066900002</v>
      </c>
      <c r="D18">
        <v>-4279.6467938200003</v>
      </c>
      <c r="E18">
        <v>352.71495468099999</v>
      </c>
      <c r="F18" s="41">
        <v>149</v>
      </c>
      <c r="G18" s="41">
        <v>51</v>
      </c>
      <c r="H18" s="41">
        <f t="shared" si="0"/>
        <v>329</v>
      </c>
      <c r="I18" s="41">
        <f t="shared" si="1"/>
        <v>39</v>
      </c>
      <c r="J18" s="41">
        <v>59</v>
      </c>
      <c r="K18" s="41">
        <v>39</v>
      </c>
      <c r="L18">
        <v>15</v>
      </c>
      <c r="M18" s="41">
        <v>10</v>
      </c>
    </row>
    <row r="19" spans="1:13" x14ac:dyDescent="0.25">
      <c r="A19" t="s">
        <v>186</v>
      </c>
      <c r="B19" s="41">
        <v>141.10000610399999</v>
      </c>
      <c r="C19">
        <v>2663.6526665699998</v>
      </c>
      <c r="D19">
        <v>-4277.6905712899998</v>
      </c>
      <c r="E19">
        <v>352.30353195200001</v>
      </c>
      <c r="F19" s="41">
        <v>355</v>
      </c>
      <c r="G19" s="41">
        <v>9.3000001907299996</v>
      </c>
      <c r="H19" s="41">
        <f t="shared" si="0"/>
        <v>175</v>
      </c>
      <c r="I19" s="41">
        <f t="shared" si="1"/>
        <v>80.699999809269997</v>
      </c>
      <c r="J19" s="41">
        <v>85</v>
      </c>
      <c r="K19" s="41">
        <v>80.699996948199995</v>
      </c>
      <c r="L19">
        <v>16</v>
      </c>
      <c r="M19" s="41">
        <v>40</v>
      </c>
    </row>
    <row r="20" spans="1:13" x14ac:dyDescent="0.25">
      <c r="A20" t="s">
        <v>186</v>
      </c>
      <c r="B20" s="41">
        <v>145.99000549300001</v>
      </c>
      <c r="C20">
        <v>2663.50050784</v>
      </c>
      <c r="D20">
        <v>-4272.9075665299997</v>
      </c>
      <c r="E20">
        <v>351.29764968900002</v>
      </c>
      <c r="F20" s="41">
        <v>34</v>
      </c>
      <c r="G20" s="41">
        <v>19</v>
      </c>
      <c r="H20" s="41">
        <f t="shared" si="0"/>
        <v>214</v>
      </c>
      <c r="I20" s="41">
        <f t="shared" si="1"/>
        <v>71</v>
      </c>
      <c r="J20" s="41">
        <v>124</v>
      </c>
      <c r="K20" s="41">
        <v>71</v>
      </c>
      <c r="L20">
        <v>17</v>
      </c>
      <c r="M20" s="41">
        <v>10.050000190700001</v>
      </c>
    </row>
    <row r="21" spans="1:13" x14ac:dyDescent="0.25">
      <c r="A21" t="s">
        <v>186</v>
      </c>
      <c r="B21" s="41">
        <v>164.59999084500001</v>
      </c>
      <c r="C21">
        <v>2662.93991805</v>
      </c>
      <c r="D21">
        <v>-4254.7032208299997</v>
      </c>
      <c r="E21">
        <v>347.47414810200002</v>
      </c>
      <c r="F21" s="41">
        <v>355</v>
      </c>
      <c r="G21" s="41">
        <v>9.3000001907299996</v>
      </c>
      <c r="H21" s="41">
        <f t="shared" si="0"/>
        <v>175</v>
      </c>
      <c r="I21" s="41">
        <f t="shared" si="1"/>
        <v>80.699999809269997</v>
      </c>
      <c r="J21" s="41">
        <v>85</v>
      </c>
      <c r="K21" s="41">
        <v>80.699996948199995</v>
      </c>
      <c r="L21">
        <v>18</v>
      </c>
      <c r="M21" s="41">
        <v>40</v>
      </c>
    </row>
    <row r="22" spans="1:13" x14ac:dyDescent="0.25">
      <c r="A22" t="s">
        <v>186</v>
      </c>
      <c r="B22" s="41">
        <v>164.40000915499999</v>
      </c>
      <c r="C22">
        <v>2662.9458780300001</v>
      </c>
      <c r="D22">
        <v>-4254.8988537599998</v>
      </c>
      <c r="E22">
        <v>347.515224762</v>
      </c>
      <c r="F22" s="41">
        <v>336.18145751999998</v>
      </c>
      <c r="G22" s="41">
        <v>8.9999990463300001</v>
      </c>
      <c r="H22" s="41">
        <f t="shared" si="0"/>
        <v>156.18145751999998</v>
      </c>
      <c r="I22" s="41">
        <f t="shared" si="1"/>
        <v>81.000000953669996</v>
      </c>
      <c r="J22" s="41">
        <v>66.181442260699995</v>
      </c>
      <c r="K22" s="41">
        <v>81</v>
      </c>
      <c r="L22">
        <v>19</v>
      </c>
      <c r="M22" s="41">
        <v>35</v>
      </c>
    </row>
    <row r="23" spans="1:13" x14ac:dyDescent="0.25">
      <c r="A23" t="s">
        <v>186</v>
      </c>
      <c r="B23" s="41">
        <v>183.10000610399999</v>
      </c>
      <c r="C23">
        <v>2662.4063448900001</v>
      </c>
      <c r="D23">
        <v>-4236.6047558600003</v>
      </c>
      <c r="E23">
        <v>343.67791397100001</v>
      </c>
      <c r="F23" s="41">
        <v>355</v>
      </c>
      <c r="G23" s="41">
        <v>9.3000001907299996</v>
      </c>
      <c r="H23" s="41">
        <f t="shared" si="0"/>
        <v>175</v>
      </c>
      <c r="I23" s="41">
        <f t="shared" si="1"/>
        <v>80.699999809269997</v>
      </c>
      <c r="J23" s="41">
        <v>85</v>
      </c>
      <c r="K23" s="41">
        <v>80.699996948199995</v>
      </c>
      <c r="L23">
        <v>20</v>
      </c>
      <c r="M23" s="41">
        <v>40</v>
      </c>
    </row>
    <row r="24" spans="1:13" x14ac:dyDescent="0.25">
      <c r="A24" t="s">
        <v>187</v>
      </c>
      <c r="B24" s="41">
        <v>2.7364830970799998</v>
      </c>
      <c r="C24">
        <v>2697.0790996599999</v>
      </c>
      <c r="D24">
        <v>-4370.1142501800005</v>
      </c>
      <c r="E24">
        <v>379.29255533200001</v>
      </c>
      <c r="F24" s="41">
        <v>49.998836517299999</v>
      </c>
      <c r="G24" s="41">
        <v>9.2141479253799993E-2</v>
      </c>
      <c r="H24" s="41">
        <f t="shared" si="0"/>
        <v>229.99883651729999</v>
      </c>
      <c r="I24" s="41">
        <f t="shared" si="1"/>
        <v>89.907858520746203</v>
      </c>
      <c r="J24" s="41">
        <v>139.99884033199999</v>
      </c>
      <c r="K24" s="41">
        <v>89.907859802199994</v>
      </c>
      <c r="L24">
        <v>0</v>
      </c>
      <c r="M24" s="41">
        <v>15</v>
      </c>
    </row>
    <row r="25" spans="1:13" x14ac:dyDescent="0.25">
      <c r="A25" t="s">
        <v>187</v>
      </c>
      <c r="B25" s="41">
        <v>2.7364828586600001</v>
      </c>
      <c r="C25">
        <v>2697.0790996599999</v>
      </c>
      <c r="D25">
        <v>-4370.1142501800005</v>
      </c>
      <c r="E25">
        <v>379.29255533200001</v>
      </c>
      <c r="F25" s="41">
        <v>49.998836517299999</v>
      </c>
      <c r="G25" s="41">
        <v>9.21409353614E-2</v>
      </c>
      <c r="H25" s="41">
        <f t="shared" si="0"/>
        <v>229.99883651729999</v>
      </c>
      <c r="I25" s="41">
        <f t="shared" si="1"/>
        <v>89.9078590646386</v>
      </c>
      <c r="J25" s="41">
        <v>139.99884033199999</v>
      </c>
      <c r="K25" s="41">
        <v>89.907859802199994</v>
      </c>
      <c r="L25">
        <v>1</v>
      </c>
      <c r="M25" s="41">
        <v>19.7999992371</v>
      </c>
    </row>
    <row r="26" spans="1:13" x14ac:dyDescent="0.25">
      <c r="A26" t="s">
        <v>187</v>
      </c>
      <c r="B26" s="41">
        <v>3.9451904296899998</v>
      </c>
      <c r="C26">
        <v>2696.9971752199999</v>
      </c>
      <c r="D26">
        <v>-4368.9381065400003</v>
      </c>
      <c r="E26">
        <v>379.02619457200001</v>
      </c>
      <c r="F26" s="41">
        <v>50</v>
      </c>
      <c r="G26" s="41">
        <v>0</v>
      </c>
      <c r="H26" s="41">
        <f t="shared" si="0"/>
        <v>230</v>
      </c>
      <c r="I26" s="41">
        <f t="shared" si="1"/>
        <v>90</v>
      </c>
      <c r="J26" s="41">
        <v>140</v>
      </c>
      <c r="K26" s="41">
        <v>90</v>
      </c>
      <c r="L26">
        <v>2</v>
      </c>
      <c r="M26" s="41">
        <v>91.855865478499993</v>
      </c>
    </row>
    <row r="27" spans="1:13" x14ac:dyDescent="0.25">
      <c r="A27" t="s">
        <v>187</v>
      </c>
      <c r="B27" s="41">
        <v>10.7343797684</v>
      </c>
      <c r="C27">
        <v>2696.54015923</v>
      </c>
      <c r="D27">
        <v>-4362.3317546799999</v>
      </c>
      <c r="E27">
        <v>377.52941799199999</v>
      </c>
      <c r="F27" s="41">
        <v>49.999782562299998</v>
      </c>
      <c r="G27" s="41">
        <v>6.1315625906000003E-2</v>
      </c>
      <c r="H27" s="41">
        <f t="shared" si="0"/>
        <v>229.9997825623</v>
      </c>
      <c r="I27" s="41">
        <f t="shared" si="1"/>
        <v>89.938684374093995</v>
      </c>
      <c r="J27" s="41">
        <v>139.99978637699999</v>
      </c>
      <c r="K27" s="41">
        <v>89.938682556200007</v>
      </c>
      <c r="L27">
        <v>3</v>
      </c>
      <c r="M27" s="41">
        <v>15</v>
      </c>
    </row>
    <row r="28" spans="1:13" x14ac:dyDescent="0.25">
      <c r="A28" t="s">
        <v>187</v>
      </c>
      <c r="B28" s="41">
        <v>10.734380721999999</v>
      </c>
      <c r="C28">
        <v>2696.54015923</v>
      </c>
      <c r="D28">
        <v>-4362.3317546799999</v>
      </c>
      <c r="E28">
        <v>377.52941751499998</v>
      </c>
      <c r="F28" s="41">
        <v>49.999782562299998</v>
      </c>
      <c r="G28" s="41">
        <v>6.1315964907400003E-2</v>
      </c>
      <c r="H28" s="41">
        <f t="shared" si="0"/>
        <v>229.9997825623</v>
      </c>
      <c r="I28" s="41">
        <f t="shared" si="1"/>
        <v>89.938684035092606</v>
      </c>
      <c r="J28" s="41">
        <v>139.99978637699999</v>
      </c>
      <c r="K28" s="41">
        <v>89.938682556200007</v>
      </c>
      <c r="L28">
        <v>4</v>
      </c>
      <c r="M28" s="41">
        <v>19.7999992371</v>
      </c>
    </row>
    <row r="29" spans="1:13" x14ac:dyDescent="0.25">
      <c r="A29" t="s">
        <v>187</v>
      </c>
      <c r="B29" s="41">
        <v>33.795513153100003</v>
      </c>
      <c r="C29">
        <v>2695.1012916599998</v>
      </c>
      <c r="D29">
        <v>-4339.8944892899999</v>
      </c>
      <c r="E29">
        <v>372.40016174300001</v>
      </c>
      <c r="F29" s="41">
        <v>58</v>
      </c>
      <c r="G29" s="41">
        <v>0</v>
      </c>
      <c r="H29" s="41">
        <f t="shared" si="0"/>
        <v>238</v>
      </c>
      <c r="I29" s="41">
        <f t="shared" si="1"/>
        <v>90</v>
      </c>
      <c r="J29" s="41">
        <v>148</v>
      </c>
      <c r="K29" s="41">
        <v>90</v>
      </c>
      <c r="L29">
        <v>5</v>
      </c>
      <c r="M29" s="41">
        <v>37.5</v>
      </c>
    </row>
    <row r="30" spans="1:13" x14ac:dyDescent="0.25">
      <c r="A30" t="s">
        <v>187</v>
      </c>
      <c r="B30" s="41">
        <v>50.257816314700001</v>
      </c>
      <c r="C30">
        <v>2694.2290363299999</v>
      </c>
      <c r="D30">
        <v>-4323.8783950799998</v>
      </c>
      <c r="E30">
        <v>368.69471549999997</v>
      </c>
      <c r="F30" s="41">
        <v>45.358966827400003</v>
      </c>
      <c r="G30" s="41">
        <v>0</v>
      </c>
      <c r="H30" s="41">
        <f t="shared" si="0"/>
        <v>225.3589668274</v>
      </c>
      <c r="I30" s="41">
        <f t="shared" si="1"/>
        <v>90</v>
      </c>
      <c r="J30" s="41">
        <v>135.35896301299999</v>
      </c>
      <c r="K30" s="41">
        <v>90</v>
      </c>
      <c r="L30">
        <v>6</v>
      </c>
      <c r="M30" s="41">
        <v>70.887237548800002</v>
      </c>
    </row>
    <row r="31" spans="1:13" x14ac:dyDescent="0.25">
      <c r="A31" t="s">
        <v>187</v>
      </c>
      <c r="B31" s="41">
        <v>54.800003051799997</v>
      </c>
      <c r="C31">
        <v>2694.0035343200002</v>
      </c>
      <c r="D31">
        <v>-4319.4593277000004</v>
      </c>
      <c r="E31">
        <v>367.668848991</v>
      </c>
      <c r="F31" s="41">
        <v>47</v>
      </c>
      <c r="G31" s="41">
        <v>11</v>
      </c>
      <c r="H31" s="41">
        <f t="shared" si="0"/>
        <v>227</v>
      </c>
      <c r="I31" s="41">
        <f t="shared" si="1"/>
        <v>79</v>
      </c>
      <c r="J31" s="41">
        <v>137</v>
      </c>
      <c r="K31" s="41">
        <v>79</v>
      </c>
      <c r="L31">
        <v>7</v>
      </c>
      <c r="M31" s="41">
        <v>19.800001144399999</v>
      </c>
    </row>
    <row r="32" spans="1:13" x14ac:dyDescent="0.25">
      <c r="A32" t="s">
        <v>187</v>
      </c>
      <c r="B32" s="41">
        <v>54.800003051799997</v>
      </c>
      <c r="C32">
        <v>2694.0035343200002</v>
      </c>
      <c r="D32">
        <v>-4319.4593277000004</v>
      </c>
      <c r="E32">
        <v>367.668848991</v>
      </c>
      <c r="F32" s="41">
        <v>47</v>
      </c>
      <c r="G32" s="41">
        <v>11</v>
      </c>
      <c r="H32" s="41">
        <f t="shared" si="0"/>
        <v>227</v>
      </c>
      <c r="I32" s="41">
        <f t="shared" si="1"/>
        <v>79</v>
      </c>
      <c r="J32" s="41">
        <v>137</v>
      </c>
      <c r="K32" s="41">
        <v>79</v>
      </c>
      <c r="L32">
        <v>8</v>
      </c>
      <c r="M32" s="41">
        <v>10</v>
      </c>
    </row>
    <row r="33" spans="1:13" x14ac:dyDescent="0.25">
      <c r="A33" t="s">
        <v>187</v>
      </c>
      <c r="B33" s="41">
        <v>56.700004577599998</v>
      </c>
      <c r="C33">
        <v>2693.9089069400002</v>
      </c>
      <c r="D33">
        <v>-4317.6110153199998</v>
      </c>
      <c r="E33">
        <v>367.23897266400002</v>
      </c>
      <c r="F33" s="41">
        <v>235.5</v>
      </c>
      <c r="G33" s="41">
        <v>32</v>
      </c>
      <c r="H33" s="41">
        <f t="shared" si="0"/>
        <v>55.5</v>
      </c>
      <c r="I33" s="41">
        <f t="shared" si="1"/>
        <v>58</v>
      </c>
      <c r="J33" s="41">
        <v>145.5</v>
      </c>
      <c r="K33" s="41">
        <v>58</v>
      </c>
      <c r="L33">
        <v>9</v>
      </c>
      <c r="M33" s="41">
        <v>10</v>
      </c>
    </row>
    <row r="34" spans="1:13" x14ac:dyDescent="0.25">
      <c r="A34" t="s">
        <v>187</v>
      </c>
      <c r="B34" s="41">
        <v>61.337677002</v>
      </c>
      <c r="C34">
        <v>2693.6776504499999</v>
      </c>
      <c r="D34">
        <v>-4313.0995254500003</v>
      </c>
      <c r="E34">
        <v>366.18969917300001</v>
      </c>
      <c r="F34" s="41">
        <v>30</v>
      </c>
      <c r="G34" s="41">
        <v>6.0000014305100002</v>
      </c>
      <c r="H34" s="41">
        <f t="shared" si="0"/>
        <v>210</v>
      </c>
      <c r="I34" s="41">
        <f t="shared" si="1"/>
        <v>83.999998569490003</v>
      </c>
      <c r="J34" s="41">
        <v>120</v>
      </c>
      <c r="K34" s="41">
        <v>84</v>
      </c>
      <c r="L34">
        <v>10</v>
      </c>
      <c r="M34" s="41">
        <v>19.7999992371</v>
      </c>
    </row>
    <row r="35" spans="1:13" x14ac:dyDescent="0.25">
      <c r="A35" t="s">
        <v>187</v>
      </c>
      <c r="B35" s="41">
        <v>71.9781417847</v>
      </c>
      <c r="C35">
        <v>2693.1674137099999</v>
      </c>
      <c r="D35">
        <v>-4302.7499771100001</v>
      </c>
      <c r="E35">
        <v>363.77186012300001</v>
      </c>
      <c r="F35" s="41">
        <v>355</v>
      </c>
      <c r="G35" s="41">
        <v>9.3000001907299996</v>
      </c>
      <c r="H35" s="41">
        <f t="shared" si="0"/>
        <v>175</v>
      </c>
      <c r="I35" s="41">
        <f t="shared" si="1"/>
        <v>80.699999809269997</v>
      </c>
      <c r="J35" s="41">
        <v>85</v>
      </c>
      <c r="K35" s="41">
        <v>80.699996948199995</v>
      </c>
      <c r="L35">
        <v>11</v>
      </c>
      <c r="M35" s="41">
        <v>40</v>
      </c>
    </row>
    <row r="36" spans="1:13" x14ac:dyDescent="0.25">
      <c r="A36" t="s">
        <v>187</v>
      </c>
      <c r="B36" s="41">
        <v>88.0900268555</v>
      </c>
      <c r="C36">
        <v>2692.4773254400002</v>
      </c>
      <c r="D36">
        <v>-4287.0803833</v>
      </c>
      <c r="E36">
        <v>360.08676719699997</v>
      </c>
      <c r="F36" s="41">
        <v>355</v>
      </c>
      <c r="G36" s="41">
        <v>9.3000001907299996</v>
      </c>
      <c r="H36" s="41">
        <f t="shared" si="0"/>
        <v>175</v>
      </c>
      <c r="I36" s="41">
        <f t="shared" si="1"/>
        <v>80.699999809269997</v>
      </c>
      <c r="J36" s="41">
        <v>85</v>
      </c>
      <c r="K36" s="41">
        <v>80.699996948199995</v>
      </c>
      <c r="L36">
        <v>12</v>
      </c>
      <c r="M36" s="41">
        <v>40</v>
      </c>
    </row>
    <row r="37" spans="1:13" x14ac:dyDescent="0.25">
      <c r="A37" t="s">
        <v>187</v>
      </c>
      <c r="B37" s="41">
        <v>91.900009155299998</v>
      </c>
      <c r="C37">
        <v>2692.3219776199999</v>
      </c>
      <c r="D37">
        <v>-4283.3753280600004</v>
      </c>
      <c r="E37">
        <v>359.212453842</v>
      </c>
      <c r="F37" s="41">
        <v>158</v>
      </c>
      <c r="G37" s="41">
        <v>56</v>
      </c>
      <c r="H37" s="41">
        <f t="shared" si="0"/>
        <v>338</v>
      </c>
      <c r="I37" s="41">
        <f t="shared" si="1"/>
        <v>34</v>
      </c>
      <c r="J37" s="41">
        <v>68</v>
      </c>
      <c r="K37" s="41">
        <v>34</v>
      </c>
      <c r="L37">
        <v>13</v>
      </c>
      <c r="M37" s="41">
        <v>10</v>
      </c>
    </row>
    <row r="38" spans="1:13" x14ac:dyDescent="0.25">
      <c r="A38" t="s">
        <v>187</v>
      </c>
      <c r="B38" s="41">
        <v>101.10376739500001</v>
      </c>
      <c r="C38">
        <v>2691.9665374800002</v>
      </c>
      <c r="D38">
        <v>-4274.4264373799997</v>
      </c>
      <c r="E38">
        <v>357.09111022899998</v>
      </c>
      <c r="F38" s="41">
        <v>355</v>
      </c>
      <c r="G38" s="41">
        <v>9.3000001907299996</v>
      </c>
      <c r="H38" s="41">
        <f t="shared" si="0"/>
        <v>175</v>
      </c>
      <c r="I38" s="41">
        <f t="shared" si="1"/>
        <v>80.699999809269997</v>
      </c>
      <c r="J38" s="41">
        <v>85</v>
      </c>
      <c r="K38" s="41">
        <v>80.699996948199995</v>
      </c>
      <c r="L38">
        <v>14</v>
      </c>
      <c r="M38" s="41">
        <v>40</v>
      </c>
    </row>
    <row r="39" spans="1:13" x14ac:dyDescent="0.25">
      <c r="A39" t="s">
        <v>187</v>
      </c>
      <c r="B39" s="41">
        <v>119.96817016599999</v>
      </c>
      <c r="C39">
        <v>2691.3022823299998</v>
      </c>
      <c r="D39">
        <v>-4256.0782165500004</v>
      </c>
      <c r="E39">
        <v>352.75906944299999</v>
      </c>
      <c r="F39" s="41">
        <v>49.900001525900002</v>
      </c>
      <c r="G39" s="41">
        <v>1.28797769547</v>
      </c>
      <c r="H39" s="41">
        <f t="shared" si="0"/>
        <v>229.9000015259</v>
      </c>
      <c r="I39" s="41">
        <f t="shared" si="1"/>
        <v>88.712022304529995</v>
      </c>
      <c r="J39" s="41">
        <v>139.89999389600001</v>
      </c>
      <c r="K39" s="41">
        <v>88.712020874000004</v>
      </c>
      <c r="L39">
        <v>15</v>
      </c>
      <c r="M39" s="41">
        <v>55.567813873299997</v>
      </c>
    </row>
    <row r="40" spans="1:13" x14ac:dyDescent="0.25">
      <c r="A40" t="s">
        <v>187</v>
      </c>
      <c r="B40" s="41">
        <v>121.69999694800001</v>
      </c>
      <c r="C40">
        <v>2691.2461395300002</v>
      </c>
      <c r="D40">
        <v>-4254.3932952900004</v>
      </c>
      <c r="E40">
        <v>352.36267662</v>
      </c>
      <c r="F40" s="41">
        <v>237.19999694800001</v>
      </c>
      <c r="G40" s="41">
        <v>5</v>
      </c>
      <c r="H40" s="41">
        <f t="shared" si="0"/>
        <v>57.199996948000006</v>
      </c>
      <c r="I40" s="41">
        <f t="shared" si="1"/>
        <v>85</v>
      </c>
      <c r="J40" s="41">
        <v>147.19999694800001</v>
      </c>
      <c r="K40" s="41">
        <v>85</v>
      </c>
      <c r="L40">
        <v>16</v>
      </c>
      <c r="M40" s="41">
        <v>21.120000839199999</v>
      </c>
    </row>
    <row r="41" spans="1:13" x14ac:dyDescent="0.25">
      <c r="A41" t="s">
        <v>187</v>
      </c>
      <c r="B41" s="41">
        <v>121.69999694800001</v>
      </c>
      <c r="C41">
        <v>2691.2461395300002</v>
      </c>
      <c r="D41">
        <v>-4254.3932952900004</v>
      </c>
      <c r="E41">
        <v>352.36267662</v>
      </c>
      <c r="F41" s="41">
        <v>237.19999694800001</v>
      </c>
      <c r="G41" s="41">
        <v>5</v>
      </c>
      <c r="H41" s="41">
        <f t="shared" si="0"/>
        <v>57.199996948000006</v>
      </c>
      <c r="I41" s="41">
        <f t="shared" si="1"/>
        <v>85</v>
      </c>
      <c r="J41" s="41">
        <v>147.19999694800001</v>
      </c>
      <c r="K41" s="41">
        <v>85</v>
      </c>
      <c r="L41">
        <v>17</v>
      </c>
      <c r="M41" s="41">
        <v>20</v>
      </c>
    </row>
    <row r="42" spans="1:13" x14ac:dyDescent="0.25">
      <c r="A42" t="s">
        <v>187</v>
      </c>
      <c r="B42" s="41">
        <v>121.717590332</v>
      </c>
      <c r="C42">
        <v>2691.2455730400002</v>
      </c>
      <c r="D42">
        <v>-4254.3761749300002</v>
      </c>
      <c r="E42">
        <v>352.35865020799997</v>
      </c>
      <c r="F42" s="41">
        <v>60.065391540500002</v>
      </c>
      <c r="G42" s="41">
        <v>0</v>
      </c>
      <c r="H42" s="41">
        <f t="shared" si="0"/>
        <v>240.0653915405</v>
      </c>
      <c r="I42" s="41">
        <f t="shared" si="1"/>
        <v>90</v>
      </c>
      <c r="J42" s="41">
        <v>150.06539917000001</v>
      </c>
      <c r="K42" s="41">
        <v>90</v>
      </c>
      <c r="L42">
        <v>18</v>
      </c>
      <c r="M42" s="41">
        <v>50.028217315699997</v>
      </c>
    </row>
    <row r="43" spans="1:13" x14ac:dyDescent="0.25">
      <c r="A43" t="s">
        <v>187</v>
      </c>
      <c r="B43" s="41">
        <v>124.630981445</v>
      </c>
      <c r="C43">
        <v>2691.1527252199999</v>
      </c>
      <c r="D43">
        <v>-4251.5415191700004</v>
      </c>
      <c r="E43">
        <v>351.69239807100001</v>
      </c>
      <c r="F43" s="41">
        <v>355</v>
      </c>
      <c r="G43" s="41">
        <v>9.3000001907299996</v>
      </c>
      <c r="H43" s="41">
        <f t="shared" si="0"/>
        <v>175</v>
      </c>
      <c r="I43" s="41">
        <f t="shared" si="1"/>
        <v>80.699999809269997</v>
      </c>
      <c r="J43" s="41">
        <v>85</v>
      </c>
      <c r="K43" s="41">
        <v>80.699996948199995</v>
      </c>
      <c r="L43">
        <v>19</v>
      </c>
      <c r="M43" s="41">
        <v>40</v>
      </c>
    </row>
    <row r="44" spans="1:13" x14ac:dyDescent="0.25">
      <c r="A44" t="s">
        <v>187</v>
      </c>
      <c r="B44" s="41">
        <v>126.710006714</v>
      </c>
      <c r="C44">
        <v>2691.08759117</v>
      </c>
      <c r="D44">
        <v>-4249.5185394299997</v>
      </c>
      <c r="E44">
        <v>351.21733093300003</v>
      </c>
      <c r="F44" s="41">
        <v>255.89999389600001</v>
      </c>
      <c r="G44" s="41">
        <v>55.200000762899997</v>
      </c>
      <c r="H44" s="41">
        <f t="shared" si="0"/>
        <v>75.899993896000012</v>
      </c>
      <c r="I44" s="41">
        <f t="shared" si="1"/>
        <v>34.799999237100003</v>
      </c>
      <c r="J44" s="41">
        <v>165.89999389600001</v>
      </c>
      <c r="K44" s="41">
        <v>34.799999237100003</v>
      </c>
      <c r="L44">
        <v>20</v>
      </c>
      <c r="M44" s="41">
        <v>5</v>
      </c>
    </row>
    <row r="45" spans="1:13" x14ac:dyDescent="0.25">
      <c r="A45" t="s">
        <v>187</v>
      </c>
      <c r="B45" s="41">
        <v>127.690010071</v>
      </c>
      <c r="C45">
        <v>2691.0571517899998</v>
      </c>
      <c r="D45">
        <v>-4248.5649414099998</v>
      </c>
      <c r="E45">
        <v>350.99346160900001</v>
      </c>
      <c r="F45" s="41">
        <v>60.400001525900002</v>
      </c>
      <c r="G45" s="41">
        <v>5.3999996185299999</v>
      </c>
      <c r="H45" s="41">
        <f t="shared" si="0"/>
        <v>240.4000015259</v>
      </c>
      <c r="I45" s="41">
        <f t="shared" si="1"/>
        <v>84.600000381469997</v>
      </c>
      <c r="J45" s="41">
        <v>150.39999389600001</v>
      </c>
      <c r="K45" s="41">
        <v>84.599998474100005</v>
      </c>
      <c r="L45">
        <v>21</v>
      </c>
      <c r="M45" s="41">
        <v>5</v>
      </c>
    </row>
    <row r="46" spans="1:13" x14ac:dyDescent="0.25">
      <c r="A46" t="s">
        <v>187</v>
      </c>
      <c r="B46" s="41">
        <v>127.69999694800001</v>
      </c>
      <c r="C46">
        <v>2691.0568428000001</v>
      </c>
      <c r="D46">
        <v>-4248.5552215600001</v>
      </c>
      <c r="E46">
        <v>350.99118041999998</v>
      </c>
      <c r="F46" s="41">
        <v>60.5</v>
      </c>
      <c r="G46" s="41">
        <v>5.4000010490400001</v>
      </c>
      <c r="H46" s="41">
        <f t="shared" si="0"/>
        <v>240.5</v>
      </c>
      <c r="I46" s="41">
        <f t="shared" si="1"/>
        <v>84.59999895096</v>
      </c>
      <c r="J46" s="41">
        <v>150.5</v>
      </c>
      <c r="K46" s="41">
        <v>84.599998474100005</v>
      </c>
      <c r="L46">
        <v>22</v>
      </c>
      <c r="M46" s="41">
        <v>10</v>
      </c>
    </row>
    <row r="47" spans="1:13" x14ac:dyDescent="0.25">
      <c r="A47" t="s">
        <v>187</v>
      </c>
      <c r="B47" s="41">
        <v>129.19000244099999</v>
      </c>
      <c r="C47">
        <v>2691.0108795199999</v>
      </c>
      <c r="D47">
        <v>-4247.1053314199999</v>
      </c>
      <c r="E47">
        <v>350.650880814</v>
      </c>
      <c r="F47" s="41">
        <v>30.399999618500001</v>
      </c>
      <c r="G47" s="41">
        <v>55.5</v>
      </c>
      <c r="H47" s="41">
        <f t="shared" si="0"/>
        <v>210.3999996185</v>
      </c>
      <c r="I47" s="41">
        <f t="shared" si="1"/>
        <v>34.5</v>
      </c>
      <c r="J47" s="41">
        <v>120.400001526</v>
      </c>
      <c r="K47" s="41">
        <v>34.5</v>
      </c>
      <c r="L47">
        <v>23</v>
      </c>
      <c r="M47" s="41">
        <v>5</v>
      </c>
    </row>
    <row r="48" spans="1:13" x14ac:dyDescent="0.25">
      <c r="A48" t="s">
        <v>187</v>
      </c>
      <c r="B48" s="41">
        <v>131.47703552199999</v>
      </c>
      <c r="C48">
        <v>2690.9411354099998</v>
      </c>
      <c r="D48">
        <v>-4244.8797454799997</v>
      </c>
      <c r="E48">
        <v>350.12891769399999</v>
      </c>
      <c r="F48" s="41">
        <v>49.900001525900002</v>
      </c>
      <c r="G48" s="41">
        <v>1.28797769547</v>
      </c>
      <c r="H48" s="41">
        <f t="shared" si="0"/>
        <v>229.9000015259</v>
      </c>
      <c r="I48" s="41">
        <f t="shared" si="1"/>
        <v>88.712022304529995</v>
      </c>
      <c r="J48" s="41">
        <v>139.89999389600001</v>
      </c>
      <c r="K48" s="41">
        <v>88.712020874000004</v>
      </c>
      <c r="L48">
        <v>24</v>
      </c>
      <c r="M48" s="41">
        <v>55.567813873299997</v>
      </c>
    </row>
    <row r="49" spans="1:13" x14ac:dyDescent="0.25">
      <c r="A49" t="s">
        <v>187</v>
      </c>
      <c r="B49" s="41">
        <v>134.19815063499999</v>
      </c>
      <c r="C49">
        <v>2690.8596801799999</v>
      </c>
      <c r="D49">
        <v>-4242.2313690199999</v>
      </c>
      <c r="E49">
        <v>349.50925445600001</v>
      </c>
      <c r="F49" s="41">
        <v>336.18145751999998</v>
      </c>
      <c r="G49" s="41">
        <v>8.9999990463300001</v>
      </c>
      <c r="H49" s="41">
        <f t="shared" si="0"/>
        <v>156.18145751999998</v>
      </c>
      <c r="I49" s="41">
        <f t="shared" si="1"/>
        <v>81.000000953669996</v>
      </c>
      <c r="J49" s="41">
        <v>66.181442260699995</v>
      </c>
      <c r="K49" s="41">
        <v>81</v>
      </c>
      <c r="L49">
        <v>25</v>
      </c>
      <c r="M49" s="41">
        <v>35</v>
      </c>
    </row>
    <row r="50" spans="1:13" x14ac:dyDescent="0.25">
      <c r="A50" t="s">
        <v>187</v>
      </c>
      <c r="B50" s="41">
        <v>143.15374755900001</v>
      </c>
      <c r="C50">
        <v>2690.6036510499998</v>
      </c>
      <c r="D50">
        <v>-4233.5136566199999</v>
      </c>
      <c r="E50">
        <v>347.47489547700002</v>
      </c>
      <c r="F50" s="41">
        <v>355</v>
      </c>
      <c r="G50" s="41">
        <v>9.3000001907299996</v>
      </c>
      <c r="H50" s="41">
        <f t="shared" si="0"/>
        <v>175</v>
      </c>
      <c r="I50" s="41">
        <f t="shared" si="1"/>
        <v>80.699999809269997</v>
      </c>
      <c r="J50" s="41">
        <v>85</v>
      </c>
      <c r="K50" s="41">
        <v>80.699996948199995</v>
      </c>
      <c r="L50">
        <v>26</v>
      </c>
      <c r="M50" s="41">
        <v>40</v>
      </c>
    </row>
    <row r="51" spans="1:13" x14ac:dyDescent="0.25">
      <c r="A51" t="s">
        <v>188</v>
      </c>
      <c r="B51" s="41">
        <v>40</v>
      </c>
      <c r="C51">
        <v>2681.6130206600001</v>
      </c>
      <c r="D51">
        <v>-4352.8143043500004</v>
      </c>
      <c r="E51">
        <v>376.44403266900002</v>
      </c>
      <c r="F51" s="41">
        <v>50</v>
      </c>
      <c r="G51" s="41">
        <v>0</v>
      </c>
      <c r="H51" s="41">
        <f t="shared" si="0"/>
        <v>230</v>
      </c>
      <c r="I51" s="41">
        <f t="shared" si="1"/>
        <v>90</v>
      </c>
      <c r="J51" s="41">
        <v>140</v>
      </c>
      <c r="K51" s="41">
        <v>90</v>
      </c>
      <c r="L51">
        <v>0</v>
      </c>
      <c r="M51" s="41">
        <v>15</v>
      </c>
    </row>
    <row r="52" spans="1:13" x14ac:dyDescent="0.25">
      <c r="A52" t="s">
        <v>188</v>
      </c>
      <c r="B52" s="41">
        <v>38.6199989319</v>
      </c>
      <c r="C52">
        <v>2681.70546818</v>
      </c>
      <c r="D52">
        <v>-4354.1833572400001</v>
      </c>
      <c r="E52">
        <v>376.59084463099998</v>
      </c>
      <c r="F52" s="41">
        <v>40</v>
      </c>
      <c r="G52" s="41">
        <v>15</v>
      </c>
      <c r="H52" s="41">
        <f t="shared" si="0"/>
        <v>220</v>
      </c>
      <c r="I52" s="41">
        <f t="shared" si="1"/>
        <v>75</v>
      </c>
      <c r="J52" s="41">
        <v>130</v>
      </c>
      <c r="K52" s="41">
        <v>75</v>
      </c>
      <c r="L52">
        <v>1</v>
      </c>
      <c r="M52" s="41">
        <v>10</v>
      </c>
    </row>
    <row r="53" spans="1:13" x14ac:dyDescent="0.25">
      <c r="A53" t="s">
        <v>188</v>
      </c>
      <c r="B53" s="41">
        <v>40</v>
      </c>
      <c r="C53">
        <v>2681.6130206600001</v>
      </c>
      <c r="D53">
        <v>-4352.8143043500004</v>
      </c>
      <c r="E53">
        <v>376.44403266900002</v>
      </c>
      <c r="F53" s="41">
        <v>50</v>
      </c>
      <c r="G53" s="41">
        <v>0</v>
      </c>
      <c r="H53" s="41">
        <f t="shared" si="0"/>
        <v>230</v>
      </c>
      <c r="I53" s="41">
        <f t="shared" si="1"/>
        <v>90</v>
      </c>
      <c r="J53" s="41">
        <v>140</v>
      </c>
      <c r="K53" s="41">
        <v>90</v>
      </c>
      <c r="L53">
        <v>2</v>
      </c>
      <c r="M53" s="41">
        <v>19.7999992371</v>
      </c>
    </row>
    <row r="54" spans="1:13" x14ac:dyDescent="0.25">
      <c r="A54" t="s">
        <v>188</v>
      </c>
      <c r="B54" s="41">
        <v>42.416103362999998</v>
      </c>
      <c r="C54">
        <v>2681.4564473599999</v>
      </c>
      <c r="D54">
        <v>-4350.4173927299998</v>
      </c>
      <c r="E54">
        <v>376.183562279</v>
      </c>
      <c r="F54" s="41">
        <v>50</v>
      </c>
      <c r="G54" s="41">
        <v>0</v>
      </c>
      <c r="H54" s="41">
        <f t="shared" si="0"/>
        <v>230</v>
      </c>
      <c r="I54" s="41">
        <f t="shared" si="1"/>
        <v>90</v>
      </c>
      <c r="J54" s="41">
        <v>140</v>
      </c>
      <c r="K54" s="41">
        <v>90</v>
      </c>
      <c r="L54">
        <v>3</v>
      </c>
      <c r="M54" s="41">
        <v>91.855865478499993</v>
      </c>
    </row>
    <row r="55" spans="1:13" x14ac:dyDescent="0.25">
      <c r="A55" t="s">
        <v>188</v>
      </c>
      <c r="B55" s="41">
        <v>47.299999237100003</v>
      </c>
      <c r="C55">
        <v>2681.1487054200002</v>
      </c>
      <c r="D55">
        <v>-4345.5720291099997</v>
      </c>
      <c r="E55">
        <v>375.65430974999998</v>
      </c>
      <c r="F55" s="41">
        <v>24</v>
      </c>
      <c r="G55" s="41">
        <v>40</v>
      </c>
      <c r="H55" s="41">
        <f t="shared" si="0"/>
        <v>204</v>
      </c>
      <c r="I55" s="41">
        <f t="shared" si="1"/>
        <v>50</v>
      </c>
      <c r="J55" s="41">
        <v>114</v>
      </c>
      <c r="K55" s="41">
        <v>50</v>
      </c>
      <c r="L55">
        <v>4</v>
      </c>
      <c r="M55" s="41">
        <v>10</v>
      </c>
    </row>
    <row r="56" spans="1:13" x14ac:dyDescent="0.25">
      <c r="A56" t="s">
        <v>188</v>
      </c>
      <c r="B56" s="41">
        <v>47.600002288799999</v>
      </c>
      <c r="C56">
        <v>2681.1304057799998</v>
      </c>
      <c r="D56">
        <v>-4345.2743759200002</v>
      </c>
      <c r="E56">
        <v>375.62161064100002</v>
      </c>
      <c r="F56" s="41">
        <v>338</v>
      </c>
      <c r="G56" s="41">
        <v>39</v>
      </c>
      <c r="H56" s="41">
        <f t="shared" si="0"/>
        <v>158</v>
      </c>
      <c r="I56" s="41">
        <f t="shared" si="1"/>
        <v>51</v>
      </c>
      <c r="J56" s="41">
        <v>68</v>
      </c>
      <c r="K56" s="41">
        <v>51</v>
      </c>
      <c r="L56">
        <v>5</v>
      </c>
      <c r="M56" s="41">
        <v>10</v>
      </c>
    </row>
    <row r="57" spans="1:13" x14ac:dyDescent="0.25">
      <c r="A57" t="s">
        <v>188</v>
      </c>
      <c r="B57" s="41">
        <v>53.5</v>
      </c>
      <c r="C57">
        <v>2680.7802823799998</v>
      </c>
      <c r="D57">
        <v>-4339.4207000699998</v>
      </c>
      <c r="E57">
        <v>374.97216653800001</v>
      </c>
      <c r="F57" s="41">
        <v>50</v>
      </c>
      <c r="G57" s="41">
        <v>0</v>
      </c>
      <c r="H57" s="41">
        <f t="shared" si="0"/>
        <v>230</v>
      </c>
      <c r="I57" s="41">
        <f t="shared" si="1"/>
        <v>90</v>
      </c>
      <c r="J57" s="41">
        <v>140</v>
      </c>
      <c r="K57" s="41">
        <v>90</v>
      </c>
      <c r="L57">
        <v>6</v>
      </c>
      <c r="M57" s="41">
        <v>9.8999996185299999</v>
      </c>
    </row>
    <row r="58" spans="1:13" x14ac:dyDescent="0.25">
      <c r="A58" t="s">
        <v>188</v>
      </c>
      <c r="B58" s="41">
        <v>53.5</v>
      </c>
      <c r="C58">
        <v>2680.7802823799998</v>
      </c>
      <c r="D58">
        <v>-4339.4207000699998</v>
      </c>
      <c r="E58">
        <v>374.97216653800001</v>
      </c>
      <c r="F58" s="41">
        <v>50</v>
      </c>
      <c r="G58" s="41">
        <v>0</v>
      </c>
      <c r="H58" s="41">
        <f t="shared" si="0"/>
        <v>230</v>
      </c>
      <c r="I58" s="41">
        <f t="shared" si="1"/>
        <v>90</v>
      </c>
      <c r="J58" s="41">
        <v>140</v>
      </c>
      <c r="K58" s="41">
        <v>90</v>
      </c>
      <c r="L58">
        <v>7</v>
      </c>
      <c r="M58" s="41">
        <v>15</v>
      </c>
    </row>
    <row r="59" spans="1:13" x14ac:dyDescent="0.25">
      <c r="A59" t="s">
        <v>188</v>
      </c>
      <c r="B59" s="41">
        <v>53.180000305199997</v>
      </c>
      <c r="C59">
        <v>2680.7989089500002</v>
      </c>
      <c r="D59">
        <v>-4339.7381820700002</v>
      </c>
      <c r="E59">
        <v>375.00762748699998</v>
      </c>
      <c r="F59" s="41">
        <v>228</v>
      </c>
      <c r="G59" s="41">
        <v>8</v>
      </c>
      <c r="H59" s="41">
        <f t="shared" si="0"/>
        <v>48</v>
      </c>
      <c r="I59" s="41">
        <f t="shared" si="1"/>
        <v>82</v>
      </c>
      <c r="J59" s="41">
        <v>138</v>
      </c>
      <c r="K59" s="41">
        <v>82</v>
      </c>
      <c r="L59">
        <v>8</v>
      </c>
      <c r="M59" s="41">
        <v>10</v>
      </c>
    </row>
    <row r="60" spans="1:13" x14ac:dyDescent="0.25">
      <c r="A60" t="s">
        <v>188</v>
      </c>
      <c r="B60" s="41">
        <v>51.839996337899997</v>
      </c>
      <c r="C60">
        <v>2680.8769077100001</v>
      </c>
      <c r="D60">
        <v>-4341.0676498399998</v>
      </c>
      <c r="E60">
        <v>375.1561203</v>
      </c>
      <c r="F60" s="41">
        <v>217</v>
      </c>
      <c r="G60" s="41">
        <v>30</v>
      </c>
      <c r="H60" s="41">
        <f t="shared" si="0"/>
        <v>37</v>
      </c>
      <c r="I60" s="41">
        <f t="shared" si="1"/>
        <v>60</v>
      </c>
      <c r="J60" s="41">
        <v>127</v>
      </c>
      <c r="K60" s="41">
        <v>60</v>
      </c>
      <c r="L60">
        <v>9</v>
      </c>
      <c r="M60" s="41">
        <v>10</v>
      </c>
    </row>
    <row r="61" spans="1:13" x14ac:dyDescent="0.25">
      <c r="A61" t="s">
        <v>188</v>
      </c>
      <c r="B61" s="41">
        <v>68.839996337900004</v>
      </c>
      <c r="C61">
        <v>2679.9956584000001</v>
      </c>
      <c r="D61">
        <v>-4324.2008285499996</v>
      </c>
      <c r="E61">
        <v>373.22554493000001</v>
      </c>
      <c r="F61" s="41">
        <v>228</v>
      </c>
      <c r="G61" s="41">
        <v>8</v>
      </c>
      <c r="H61" s="41">
        <f t="shared" si="0"/>
        <v>48</v>
      </c>
      <c r="I61" s="41">
        <f t="shared" si="1"/>
        <v>82</v>
      </c>
      <c r="J61" s="41">
        <v>138</v>
      </c>
      <c r="K61" s="41">
        <v>82</v>
      </c>
      <c r="L61">
        <v>10</v>
      </c>
      <c r="M61" s="41">
        <v>10</v>
      </c>
    </row>
    <row r="62" spans="1:13" x14ac:dyDescent="0.25">
      <c r="A62" t="s">
        <v>188</v>
      </c>
      <c r="B62" s="41">
        <v>79.860000610399993</v>
      </c>
      <c r="C62">
        <v>2679.54443717</v>
      </c>
      <c r="D62">
        <v>-4313.2689828900002</v>
      </c>
      <c r="E62">
        <v>371.91001129199998</v>
      </c>
      <c r="F62" s="41">
        <v>129</v>
      </c>
      <c r="G62" s="41">
        <v>49</v>
      </c>
      <c r="H62" s="41">
        <f t="shared" si="0"/>
        <v>309</v>
      </c>
      <c r="I62" s="41">
        <f t="shared" si="1"/>
        <v>41</v>
      </c>
      <c r="J62" s="41">
        <v>39</v>
      </c>
      <c r="K62" s="41">
        <v>41</v>
      </c>
      <c r="L62">
        <v>11</v>
      </c>
      <c r="M62" s="41">
        <v>10</v>
      </c>
    </row>
    <row r="63" spans="1:13" x14ac:dyDescent="0.25">
      <c r="A63" t="s">
        <v>188</v>
      </c>
      <c r="B63" s="41">
        <v>78</v>
      </c>
      <c r="C63">
        <v>2679.6166083799999</v>
      </c>
      <c r="D63">
        <v>-4315.1138134000003</v>
      </c>
      <c r="E63">
        <v>372.13582611099997</v>
      </c>
      <c r="F63" s="41">
        <v>58</v>
      </c>
      <c r="G63" s="41">
        <v>0</v>
      </c>
      <c r="H63" s="41">
        <f t="shared" si="0"/>
        <v>238</v>
      </c>
      <c r="I63" s="41">
        <f t="shared" si="1"/>
        <v>90</v>
      </c>
      <c r="J63" s="41">
        <v>148</v>
      </c>
      <c r="K63" s="41">
        <v>90</v>
      </c>
      <c r="L63">
        <v>12</v>
      </c>
      <c r="M63" s="41">
        <v>37.5</v>
      </c>
    </row>
    <row r="64" spans="1:13" x14ac:dyDescent="0.25">
      <c r="A64" t="s">
        <v>188</v>
      </c>
      <c r="B64" s="41">
        <v>84.3167800903</v>
      </c>
      <c r="C64">
        <v>2679.3870413300001</v>
      </c>
      <c r="D64">
        <v>-4308.8492546099997</v>
      </c>
      <c r="E64">
        <v>371.35855484000001</v>
      </c>
      <c r="F64" s="41">
        <v>45.358966827400003</v>
      </c>
      <c r="G64" s="41">
        <v>0</v>
      </c>
      <c r="H64" s="41">
        <f t="shared" si="0"/>
        <v>225.3589668274</v>
      </c>
      <c r="I64" s="41">
        <f t="shared" si="1"/>
        <v>90</v>
      </c>
      <c r="J64" s="41">
        <v>135.35896301299999</v>
      </c>
      <c r="K64" s="41">
        <v>90</v>
      </c>
      <c r="L64">
        <v>13</v>
      </c>
      <c r="M64" s="41">
        <v>70.887237548800002</v>
      </c>
    </row>
    <row r="65" spans="1:13" x14ac:dyDescent="0.25">
      <c r="A65" t="s">
        <v>188</v>
      </c>
      <c r="B65" s="41">
        <v>84.160003662099996</v>
      </c>
      <c r="C65">
        <v>2679.39256024</v>
      </c>
      <c r="D65">
        <v>-4309.0047273600003</v>
      </c>
      <c r="E65">
        <v>371.37796497300002</v>
      </c>
      <c r="F65" s="41">
        <v>128</v>
      </c>
      <c r="G65" s="41">
        <v>48</v>
      </c>
      <c r="H65" s="41">
        <f t="shared" si="0"/>
        <v>308</v>
      </c>
      <c r="I65" s="41">
        <f t="shared" si="1"/>
        <v>42</v>
      </c>
      <c r="J65" s="41">
        <v>38</v>
      </c>
      <c r="K65" s="41">
        <v>42</v>
      </c>
      <c r="L65">
        <v>14</v>
      </c>
      <c r="M65" s="41">
        <v>10</v>
      </c>
    </row>
    <row r="66" spans="1:13" x14ac:dyDescent="0.25">
      <c r="A66" t="s">
        <v>188</v>
      </c>
      <c r="B66" s="41">
        <v>89</v>
      </c>
      <c r="C66">
        <v>2679.23580408</v>
      </c>
      <c r="D66">
        <v>-4304.2057313900004</v>
      </c>
      <c r="E66">
        <v>370.76921653699998</v>
      </c>
      <c r="F66" s="41">
        <v>30</v>
      </c>
      <c r="G66" s="41">
        <v>6.0000004768400004</v>
      </c>
      <c r="H66" s="41">
        <f t="shared" si="0"/>
        <v>210</v>
      </c>
      <c r="I66" s="41">
        <f t="shared" si="1"/>
        <v>83.99999952316</v>
      </c>
      <c r="J66" s="41">
        <v>120</v>
      </c>
      <c r="K66" s="41">
        <v>84</v>
      </c>
      <c r="L66">
        <v>15</v>
      </c>
      <c r="M66" s="41">
        <v>10</v>
      </c>
    </row>
    <row r="67" spans="1:13" x14ac:dyDescent="0.25">
      <c r="A67" t="s">
        <v>188</v>
      </c>
      <c r="B67" s="41">
        <v>89</v>
      </c>
      <c r="C67">
        <v>2679.23580408</v>
      </c>
      <c r="D67">
        <v>-4304.2057313900004</v>
      </c>
      <c r="E67">
        <v>370.76921653699998</v>
      </c>
      <c r="F67" s="41">
        <v>30</v>
      </c>
      <c r="G67" s="41">
        <v>6.0000014305100002</v>
      </c>
      <c r="H67" s="41">
        <f t="shared" si="0"/>
        <v>210</v>
      </c>
      <c r="I67" s="41">
        <f t="shared" si="1"/>
        <v>83.999998569490003</v>
      </c>
      <c r="J67" s="41">
        <v>120</v>
      </c>
      <c r="K67" s="41">
        <v>84</v>
      </c>
      <c r="L67">
        <v>16</v>
      </c>
      <c r="M67" s="41">
        <v>19.7999992371</v>
      </c>
    </row>
    <row r="68" spans="1:13" x14ac:dyDescent="0.25">
      <c r="A68" t="s">
        <v>188</v>
      </c>
      <c r="B68" s="41">
        <v>90.366645813000005</v>
      </c>
      <c r="C68">
        <v>2679.1935927899999</v>
      </c>
      <c r="D68">
        <v>-4302.8507738099997</v>
      </c>
      <c r="E68">
        <v>370.595947266</v>
      </c>
      <c r="F68" s="41">
        <v>355</v>
      </c>
      <c r="G68" s="41">
        <v>9.3000001907299996</v>
      </c>
      <c r="H68" s="41">
        <f t="shared" ref="H68:H131" si="2">IF(F68&lt;180,F68+180,F68-180)</f>
        <v>175</v>
      </c>
      <c r="I68" s="41">
        <f t="shared" ref="I68:I131" si="3">90-G68</f>
        <v>80.699999809269997</v>
      </c>
      <c r="J68" s="41">
        <v>85</v>
      </c>
      <c r="K68" s="41">
        <v>80.699996948199995</v>
      </c>
      <c r="L68">
        <v>17</v>
      </c>
      <c r="M68" s="41">
        <v>40</v>
      </c>
    </row>
    <row r="69" spans="1:13" x14ac:dyDescent="0.25">
      <c r="A69" t="s">
        <v>188</v>
      </c>
      <c r="B69" s="41">
        <v>106.46559906</v>
      </c>
      <c r="C69">
        <v>2678.80696201</v>
      </c>
      <c r="D69">
        <v>-4286.8947439200001</v>
      </c>
      <c r="E69">
        <v>368.49183177899999</v>
      </c>
      <c r="F69" s="41">
        <v>355</v>
      </c>
      <c r="G69" s="41">
        <v>9.3000001907299996</v>
      </c>
      <c r="H69" s="41">
        <f t="shared" si="2"/>
        <v>175</v>
      </c>
      <c r="I69" s="41">
        <f t="shared" si="3"/>
        <v>80.699999809269997</v>
      </c>
      <c r="J69" s="41">
        <v>85</v>
      </c>
      <c r="K69" s="41">
        <v>80.699996948199995</v>
      </c>
      <c r="L69">
        <v>18</v>
      </c>
      <c r="M69" s="41">
        <v>40</v>
      </c>
    </row>
    <row r="70" spans="1:13" x14ac:dyDescent="0.25">
      <c r="A70" t="s">
        <v>188</v>
      </c>
      <c r="B70" s="41">
        <v>119.47452545199999</v>
      </c>
      <c r="C70">
        <v>2678.6633637</v>
      </c>
      <c r="D70">
        <v>-4274.01040268</v>
      </c>
      <c r="E70">
        <v>366.70236682900003</v>
      </c>
      <c r="F70" s="41">
        <v>355</v>
      </c>
      <c r="G70" s="41">
        <v>9.3000001907299996</v>
      </c>
      <c r="H70" s="41">
        <f t="shared" si="2"/>
        <v>175</v>
      </c>
      <c r="I70" s="41">
        <f t="shared" si="3"/>
        <v>80.699999809269997</v>
      </c>
      <c r="J70" s="41">
        <v>85</v>
      </c>
      <c r="K70" s="41">
        <v>80.699996948199995</v>
      </c>
      <c r="L70">
        <v>19</v>
      </c>
      <c r="M70" s="41">
        <v>40</v>
      </c>
    </row>
    <row r="71" spans="1:13" x14ac:dyDescent="0.25">
      <c r="A71" t="s">
        <v>188</v>
      </c>
      <c r="B71" s="41">
        <v>132.25</v>
      </c>
      <c r="C71">
        <v>2678.6769511699999</v>
      </c>
      <c r="D71">
        <v>-4261.3662109400002</v>
      </c>
      <c r="E71">
        <v>364.87617301900002</v>
      </c>
      <c r="F71" s="41">
        <v>118.599998474</v>
      </c>
      <c r="G71" s="41">
        <v>41.5</v>
      </c>
      <c r="H71" s="41">
        <f t="shared" si="2"/>
        <v>298.59999847400002</v>
      </c>
      <c r="I71" s="41">
        <f t="shared" si="3"/>
        <v>48.5</v>
      </c>
      <c r="J71" s="41">
        <v>28.600000381499999</v>
      </c>
      <c r="K71" s="41">
        <v>48.5</v>
      </c>
      <c r="L71">
        <v>20</v>
      </c>
      <c r="M71" s="41">
        <v>10</v>
      </c>
    </row>
    <row r="72" spans="1:13" x14ac:dyDescent="0.25">
      <c r="A72" t="s">
        <v>188</v>
      </c>
      <c r="B72" s="41">
        <v>143.01707458499999</v>
      </c>
      <c r="C72">
        <v>2678.7818267299999</v>
      </c>
      <c r="D72">
        <v>-4250.7150230400002</v>
      </c>
      <c r="E72">
        <v>363.30447578399998</v>
      </c>
      <c r="F72" s="41">
        <v>355</v>
      </c>
      <c r="G72" s="41">
        <v>9.3000001907299996</v>
      </c>
      <c r="H72" s="41">
        <f t="shared" si="2"/>
        <v>175</v>
      </c>
      <c r="I72" s="41">
        <f t="shared" si="3"/>
        <v>80.699999809269997</v>
      </c>
      <c r="J72" s="41">
        <v>85</v>
      </c>
      <c r="K72" s="41">
        <v>80.699996948199995</v>
      </c>
      <c r="L72">
        <v>21</v>
      </c>
      <c r="M72" s="41">
        <v>40</v>
      </c>
    </row>
    <row r="73" spans="1:13" x14ac:dyDescent="0.25">
      <c r="A73" t="s">
        <v>188</v>
      </c>
      <c r="B73" s="41">
        <v>148.51446533199999</v>
      </c>
      <c r="C73">
        <v>2678.86493707</v>
      </c>
      <c r="D73">
        <v>-4245.2787284899996</v>
      </c>
      <c r="E73">
        <v>362.491428375</v>
      </c>
      <c r="F73" s="41">
        <v>336.18145751999998</v>
      </c>
      <c r="G73" s="41">
        <v>8.9999990463300001</v>
      </c>
      <c r="H73" s="41">
        <f t="shared" si="2"/>
        <v>156.18145751999998</v>
      </c>
      <c r="I73" s="41">
        <f t="shared" si="3"/>
        <v>81.000000953669996</v>
      </c>
      <c r="J73" s="41">
        <v>66.181442260699995</v>
      </c>
      <c r="K73" s="41">
        <v>81</v>
      </c>
      <c r="L73">
        <v>22</v>
      </c>
      <c r="M73" s="41">
        <v>35</v>
      </c>
    </row>
    <row r="74" spans="1:13" x14ac:dyDescent="0.25">
      <c r="A74" t="s">
        <v>188</v>
      </c>
      <c r="B74" s="41">
        <v>152.75982665999999</v>
      </c>
      <c r="C74">
        <v>2678.9414362900002</v>
      </c>
      <c r="D74">
        <v>-4241.0816535900003</v>
      </c>
      <c r="E74">
        <v>361.85758018500002</v>
      </c>
      <c r="F74" s="41">
        <v>49.900001525900002</v>
      </c>
      <c r="G74" s="41">
        <v>1.28797769547</v>
      </c>
      <c r="H74" s="41">
        <f t="shared" si="2"/>
        <v>229.9000015259</v>
      </c>
      <c r="I74" s="41">
        <f t="shared" si="3"/>
        <v>88.712022304529995</v>
      </c>
      <c r="J74" s="41">
        <v>139.89999389600001</v>
      </c>
      <c r="K74" s="41">
        <v>88.712020874000004</v>
      </c>
      <c r="L74">
        <v>23</v>
      </c>
      <c r="M74" s="41">
        <v>55.567813873299997</v>
      </c>
    </row>
    <row r="75" spans="1:13" x14ac:dyDescent="0.25">
      <c r="A75" t="s">
        <v>188</v>
      </c>
      <c r="B75" s="41">
        <v>161.57212829599999</v>
      </c>
      <c r="C75">
        <v>2679.12522674</v>
      </c>
      <c r="D75">
        <v>-4232.3719406099999</v>
      </c>
      <c r="E75">
        <v>360.52959060699999</v>
      </c>
      <c r="F75" s="41">
        <v>355</v>
      </c>
      <c r="G75" s="41">
        <v>9.3000001907299996</v>
      </c>
      <c r="H75" s="41">
        <f t="shared" si="2"/>
        <v>175</v>
      </c>
      <c r="I75" s="41">
        <f t="shared" si="3"/>
        <v>80.699999809269997</v>
      </c>
      <c r="J75" s="41">
        <v>85</v>
      </c>
      <c r="K75" s="41">
        <v>80.699996948199995</v>
      </c>
      <c r="L75">
        <v>24</v>
      </c>
      <c r="M75" s="41">
        <v>40</v>
      </c>
    </row>
    <row r="76" spans="1:13" x14ac:dyDescent="0.25">
      <c r="A76" t="s">
        <v>188</v>
      </c>
      <c r="B76" s="41">
        <v>163.42205810499999</v>
      </c>
      <c r="C76">
        <v>2679.1666645999999</v>
      </c>
      <c r="D76">
        <v>-4230.5438613899996</v>
      </c>
      <c r="E76">
        <v>360.24914550800003</v>
      </c>
      <c r="F76" s="41">
        <v>49.900001525900002</v>
      </c>
      <c r="G76" s="41">
        <v>1.28797769547</v>
      </c>
      <c r="H76" s="41">
        <f t="shared" si="2"/>
        <v>229.9000015259</v>
      </c>
      <c r="I76" s="41">
        <f t="shared" si="3"/>
        <v>88.712022304529995</v>
      </c>
      <c r="J76" s="41">
        <v>139.89999389600001</v>
      </c>
      <c r="K76" s="41">
        <v>88.712020874000004</v>
      </c>
      <c r="L76">
        <v>25</v>
      </c>
      <c r="M76" s="41">
        <v>55.567813873299997</v>
      </c>
    </row>
    <row r="77" spans="1:13" x14ac:dyDescent="0.25">
      <c r="A77" t="s">
        <v>188</v>
      </c>
      <c r="B77" s="41">
        <v>160.64158630399999</v>
      </c>
      <c r="C77">
        <v>2679.1043827499998</v>
      </c>
      <c r="D77">
        <v>-4233.2914886500002</v>
      </c>
      <c r="E77">
        <v>360.67065811200001</v>
      </c>
      <c r="F77" s="41">
        <v>60.065391540500002</v>
      </c>
      <c r="G77" s="41">
        <v>0</v>
      </c>
      <c r="H77" s="41">
        <f t="shared" si="2"/>
        <v>240.0653915405</v>
      </c>
      <c r="I77" s="41">
        <f t="shared" si="3"/>
        <v>90</v>
      </c>
      <c r="J77" s="41">
        <v>150.06539917000001</v>
      </c>
      <c r="K77" s="41">
        <v>90</v>
      </c>
      <c r="L77">
        <v>26</v>
      </c>
      <c r="M77" s="41">
        <v>50.028217315699997</v>
      </c>
    </row>
    <row r="78" spans="1:13" x14ac:dyDescent="0.25">
      <c r="A78" t="s">
        <v>188</v>
      </c>
      <c r="B78" s="41">
        <v>161.5</v>
      </c>
      <c r="C78">
        <v>2679.1236109699998</v>
      </c>
      <c r="D78">
        <v>-4232.44321442</v>
      </c>
      <c r="E78">
        <v>360.540525436</v>
      </c>
      <c r="F78" s="41">
        <v>46.540000915500002</v>
      </c>
      <c r="G78" s="41">
        <v>11.250000953700001</v>
      </c>
      <c r="H78" s="41">
        <f t="shared" si="2"/>
        <v>226.5400009155</v>
      </c>
      <c r="I78" s="41">
        <f t="shared" si="3"/>
        <v>78.749999046300005</v>
      </c>
      <c r="J78" s="41">
        <v>136.539993286</v>
      </c>
      <c r="K78" s="41">
        <v>78.75</v>
      </c>
      <c r="L78">
        <v>27</v>
      </c>
      <c r="M78" s="41">
        <v>21.1199989319</v>
      </c>
    </row>
    <row r="79" spans="1:13" x14ac:dyDescent="0.25">
      <c r="A79" t="s">
        <v>188</v>
      </c>
      <c r="B79" s="41">
        <v>161.5</v>
      </c>
      <c r="C79">
        <v>2679.1236109699998</v>
      </c>
      <c r="D79">
        <v>-4232.44321442</v>
      </c>
      <c r="E79">
        <v>360.540525436</v>
      </c>
      <c r="F79" s="41">
        <v>46.540000915500002</v>
      </c>
      <c r="G79" s="41">
        <v>11.25</v>
      </c>
      <c r="H79" s="41">
        <f t="shared" si="2"/>
        <v>226.5400009155</v>
      </c>
      <c r="I79" s="41">
        <f t="shared" si="3"/>
        <v>78.75</v>
      </c>
      <c r="J79" s="41">
        <v>136.539993286</v>
      </c>
      <c r="K79" s="41">
        <v>78.75</v>
      </c>
      <c r="L79">
        <v>28</v>
      </c>
      <c r="M79" s="41">
        <v>20</v>
      </c>
    </row>
    <row r="80" spans="1:13" x14ac:dyDescent="0.25">
      <c r="A80" t="s">
        <v>188</v>
      </c>
      <c r="B80" s="41">
        <v>170.76408386200001</v>
      </c>
      <c r="C80">
        <v>2679.33588147</v>
      </c>
      <c r="D80">
        <v>-4223.2888565100002</v>
      </c>
      <c r="E80">
        <v>359.13484764100002</v>
      </c>
      <c r="F80" s="41">
        <v>237</v>
      </c>
      <c r="G80" s="41">
        <v>2.0000004768399999</v>
      </c>
      <c r="H80" s="41">
        <f t="shared" si="2"/>
        <v>57</v>
      </c>
      <c r="I80" s="41">
        <f t="shared" si="3"/>
        <v>87.99999952316</v>
      </c>
      <c r="J80" s="41">
        <v>147</v>
      </c>
      <c r="K80" s="41">
        <v>88</v>
      </c>
      <c r="L80">
        <v>29</v>
      </c>
      <c r="M80" s="41">
        <v>19.800001144399999</v>
      </c>
    </row>
    <row r="81" spans="1:13" x14ac:dyDescent="0.25">
      <c r="A81" t="s">
        <v>189</v>
      </c>
      <c r="B81" s="41">
        <v>41.470001220699999</v>
      </c>
      <c r="C81">
        <v>2681.77115503</v>
      </c>
      <c r="D81">
        <v>-4355.8937072799999</v>
      </c>
      <c r="E81">
        <v>359.29131317100001</v>
      </c>
      <c r="F81" s="41">
        <v>47.599998474099998</v>
      </c>
      <c r="G81" s="41">
        <v>27</v>
      </c>
      <c r="H81" s="41">
        <f t="shared" si="2"/>
        <v>227.5999984741</v>
      </c>
      <c r="I81" s="41">
        <f t="shared" si="3"/>
        <v>63</v>
      </c>
      <c r="J81" s="41">
        <v>137.60000610399999</v>
      </c>
      <c r="K81" s="41">
        <v>63</v>
      </c>
      <c r="L81">
        <v>0</v>
      </c>
      <c r="M81" s="41">
        <v>10</v>
      </c>
    </row>
    <row r="82" spans="1:13" x14ac:dyDescent="0.25">
      <c r="A82" t="s">
        <v>189</v>
      </c>
      <c r="B82" s="41">
        <v>47</v>
      </c>
      <c r="C82">
        <v>2681.4196000699999</v>
      </c>
      <c r="D82">
        <v>-4351.01100159</v>
      </c>
      <c r="E82">
        <v>356.71906089800001</v>
      </c>
      <c r="F82" s="41">
        <v>39</v>
      </c>
      <c r="G82" s="41">
        <v>0</v>
      </c>
      <c r="H82" s="41">
        <f t="shared" si="2"/>
        <v>219</v>
      </c>
      <c r="I82" s="41">
        <f t="shared" si="3"/>
        <v>90</v>
      </c>
      <c r="J82" s="41">
        <v>129</v>
      </c>
      <c r="K82" s="41">
        <v>90</v>
      </c>
      <c r="L82">
        <v>1</v>
      </c>
      <c r="M82" s="41">
        <v>15</v>
      </c>
    </row>
    <row r="83" spans="1:13" x14ac:dyDescent="0.25">
      <c r="A83" t="s">
        <v>189</v>
      </c>
      <c r="B83" s="41">
        <v>45.052986144999998</v>
      </c>
      <c r="C83">
        <v>2681.5424562100002</v>
      </c>
      <c r="D83">
        <v>-4352.7302093500002</v>
      </c>
      <c r="E83">
        <v>357.62465286299999</v>
      </c>
      <c r="F83" s="41">
        <v>50</v>
      </c>
      <c r="G83" s="41">
        <v>0</v>
      </c>
      <c r="H83" s="41">
        <f t="shared" si="2"/>
        <v>230</v>
      </c>
      <c r="I83" s="41">
        <f t="shared" si="3"/>
        <v>90</v>
      </c>
      <c r="J83" s="41">
        <v>140</v>
      </c>
      <c r="K83" s="41">
        <v>90</v>
      </c>
      <c r="L83">
        <v>2</v>
      </c>
      <c r="M83" s="41">
        <v>19.7999992371</v>
      </c>
    </row>
    <row r="84" spans="1:13" x14ac:dyDescent="0.25">
      <c r="A84" t="s">
        <v>189</v>
      </c>
      <c r="B84" s="41">
        <v>47.789211273200003</v>
      </c>
      <c r="C84">
        <v>2681.3698010399999</v>
      </c>
      <c r="D84">
        <v>-4350.3141288799998</v>
      </c>
      <c r="E84">
        <v>356.35198402399999</v>
      </c>
      <c r="F84" s="41">
        <v>50</v>
      </c>
      <c r="G84" s="41">
        <v>0</v>
      </c>
      <c r="H84" s="41">
        <f t="shared" si="2"/>
        <v>230</v>
      </c>
      <c r="I84" s="41">
        <f t="shared" si="3"/>
        <v>90</v>
      </c>
      <c r="J84" s="41">
        <v>140</v>
      </c>
      <c r="K84" s="41">
        <v>90</v>
      </c>
      <c r="L84">
        <v>3</v>
      </c>
      <c r="M84" s="41">
        <v>91.855865478499993</v>
      </c>
    </row>
    <row r="85" spans="1:13" x14ac:dyDescent="0.25">
      <c r="A85" t="s">
        <v>189</v>
      </c>
      <c r="B85" s="41">
        <v>47</v>
      </c>
      <c r="C85">
        <v>2681.4196000699999</v>
      </c>
      <c r="D85">
        <v>-4351.01100159</v>
      </c>
      <c r="E85">
        <v>356.71906089800001</v>
      </c>
      <c r="F85" s="41">
        <v>39</v>
      </c>
      <c r="G85" s="41">
        <v>0</v>
      </c>
      <c r="H85" s="41">
        <f t="shared" si="2"/>
        <v>219</v>
      </c>
      <c r="I85" s="41">
        <f t="shared" si="3"/>
        <v>90</v>
      </c>
      <c r="J85" s="41">
        <v>129</v>
      </c>
      <c r="K85" s="41">
        <v>90</v>
      </c>
      <c r="L85">
        <v>4</v>
      </c>
      <c r="M85" s="41">
        <v>19.7999992371</v>
      </c>
    </row>
    <row r="86" spans="1:13" x14ac:dyDescent="0.25">
      <c r="A86" t="s">
        <v>189</v>
      </c>
      <c r="B86" s="41">
        <v>66.049995422400002</v>
      </c>
      <c r="C86">
        <v>2680.21172643</v>
      </c>
      <c r="D86">
        <v>-4334.2003440899998</v>
      </c>
      <c r="E86">
        <v>347.83960723899997</v>
      </c>
      <c r="F86" s="41">
        <v>228.89999389600001</v>
      </c>
      <c r="G86" s="41">
        <v>11.999999046299999</v>
      </c>
      <c r="H86" s="41">
        <f t="shared" si="2"/>
        <v>48.899993896000012</v>
      </c>
      <c r="I86" s="41">
        <f t="shared" si="3"/>
        <v>78.000000953699995</v>
      </c>
      <c r="J86" s="41">
        <v>138.89999389600001</v>
      </c>
      <c r="K86" s="41">
        <v>78</v>
      </c>
      <c r="L86">
        <v>5</v>
      </c>
      <c r="M86" s="41">
        <v>10</v>
      </c>
    </row>
    <row r="87" spans="1:13" x14ac:dyDescent="0.25">
      <c r="A87" t="s">
        <v>189</v>
      </c>
      <c r="B87" s="41">
        <v>89.473274231000005</v>
      </c>
      <c r="C87">
        <v>2678.6351232500001</v>
      </c>
      <c r="D87">
        <v>-4313.5431098899999</v>
      </c>
      <c r="E87">
        <v>336.91062927199999</v>
      </c>
      <c r="F87" s="41">
        <v>58</v>
      </c>
      <c r="G87" s="41">
        <v>0</v>
      </c>
      <c r="H87" s="41">
        <f t="shared" si="2"/>
        <v>238</v>
      </c>
      <c r="I87" s="41">
        <f t="shared" si="3"/>
        <v>90</v>
      </c>
      <c r="J87" s="41">
        <v>148</v>
      </c>
      <c r="K87" s="41">
        <v>90</v>
      </c>
      <c r="L87">
        <v>6</v>
      </c>
      <c r="M87" s="41">
        <v>37.5</v>
      </c>
    </row>
    <row r="88" spans="1:13" x14ac:dyDescent="0.25">
      <c r="A88" t="s">
        <v>189</v>
      </c>
      <c r="B88" s="41">
        <v>94.767593383800005</v>
      </c>
      <c r="C88">
        <v>2678.2763361900002</v>
      </c>
      <c r="D88">
        <v>-4308.8744125399999</v>
      </c>
      <c r="E88">
        <v>334.43993377700002</v>
      </c>
      <c r="F88" s="41">
        <v>355</v>
      </c>
      <c r="G88" s="41">
        <v>9.3000001907299996</v>
      </c>
      <c r="H88" s="41">
        <f t="shared" si="2"/>
        <v>175</v>
      </c>
      <c r="I88" s="41">
        <f t="shared" si="3"/>
        <v>80.699999809269997</v>
      </c>
      <c r="J88" s="41">
        <v>85</v>
      </c>
      <c r="K88" s="41">
        <v>80.699996948199995</v>
      </c>
      <c r="L88">
        <v>7</v>
      </c>
      <c r="M88" s="41">
        <v>40</v>
      </c>
    </row>
    <row r="89" spans="1:13" x14ac:dyDescent="0.25">
      <c r="A89" t="s">
        <v>189</v>
      </c>
      <c r="B89" s="41">
        <v>96.179527282699993</v>
      </c>
      <c r="C89">
        <v>2678.1818528200001</v>
      </c>
      <c r="D89">
        <v>-4307.6288719200002</v>
      </c>
      <c r="E89">
        <v>333.78170776399998</v>
      </c>
      <c r="F89" s="41">
        <v>45.358966827400003</v>
      </c>
      <c r="G89" s="41">
        <v>0</v>
      </c>
      <c r="H89" s="41">
        <f t="shared" si="2"/>
        <v>225.3589668274</v>
      </c>
      <c r="I89" s="41">
        <f t="shared" si="3"/>
        <v>90</v>
      </c>
      <c r="J89" s="41">
        <v>135.35896301299999</v>
      </c>
      <c r="K89" s="41">
        <v>90</v>
      </c>
      <c r="L89">
        <v>8</v>
      </c>
      <c r="M89" s="41">
        <v>70.887237548800002</v>
      </c>
    </row>
    <row r="90" spans="1:13" x14ac:dyDescent="0.25">
      <c r="A90" t="s">
        <v>189</v>
      </c>
      <c r="B90" s="41">
        <v>111.702529907</v>
      </c>
      <c r="C90">
        <v>2677.17027044</v>
      </c>
      <c r="D90">
        <v>-4293.9332222900002</v>
      </c>
      <c r="E90">
        <v>326.545051575</v>
      </c>
      <c r="F90" s="41">
        <v>355</v>
      </c>
      <c r="G90" s="41">
        <v>9.3000001907299996</v>
      </c>
      <c r="H90" s="41">
        <f t="shared" si="2"/>
        <v>175</v>
      </c>
      <c r="I90" s="41">
        <f t="shared" si="3"/>
        <v>80.699999809269997</v>
      </c>
      <c r="J90" s="41">
        <v>85</v>
      </c>
      <c r="K90" s="41">
        <v>80.699996948199995</v>
      </c>
      <c r="L90">
        <v>9</v>
      </c>
      <c r="M90" s="41">
        <v>40</v>
      </c>
    </row>
    <row r="91" spans="1:13" x14ac:dyDescent="0.25">
      <c r="A91" t="s">
        <v>189</v>
      </c>
      <c r="B91" s="41">
        <v>125.377952576</v>
      </c>
      <c r="C91">
        <v>2676.3109450299999</v>
      </c>
      <c r="D91">
        <v>-4281.8653240200001</v>
      </c>
      <c r="E91">
        <v>320.16975784300001</v>
      </c>
      <c r="F91" s="41">
        <v>355</v>
      </c>
      <c r="G91" s="41">
        <v>9.3000001907299996</v>
      </c>
      <c r="H91" s="41">
        <f t="shared" si="2"/>
        <v>175</v>
      </c>
      <c r="I91" s="41">
        <f t="shared" si="3"/>
        <v>80.699999809269997</v>
      </c>
      <c r="J91" s="41">
        <v>85</v>
      </c>
      <c r="K91" s="41">
        <v>80.699996948199995</v>
      </c>
      <c r="L91">
        <v>10</v>
      </c>
      <c r="M91" s="41">
        <v>40</v>
      </c>
    </row>
    <row r="92" spans="1:13" x14ac:dyDescent="0.25">
      <c r="A92" t="s">
        <v>190</v>
      </c>
      <c r="B92" s="41">
        <v>108.989700317</v>
      </c>
      <c r="C92">
        <v>2683.1365136099998</v>
      </c>
      <c r="D92">
        <v>-4233.0624710100001</v>
      </c>
      <c r="E92">
        <v>373.04351902000002</v>
      </c>
      <c r="F92" s="41">
        <v>46.540000915500002</v>
      </c>
      <c r="G92" s="41">
        <v>11.250000953700001</v>
      </c>
      <c r="H92" s="41">
        <f t="shared" si="2"/>
        <v>226.5400009155</v>
      </c>
      <c r="I92" s="41">
        <f t="shared" si="3"/>
        <v>78.749999046300005</v>
      </c>
      <c r="J92" s="41">
        <v>136.539993286</v>
      </c>
      <c r="K92" s="41">
        <v>78.75</v>
      </c>
      <c r="L92">
        <v>0</v>
      </c>
      <c r="M92" s="41">
        <v>21.1199989319</v>
      </c>
    </row>
    <row r="93" spans="1:13" x14ac:dyDescent="0.25">
      <c r="A93" t="s">
        <v>190</v>
      </c>
      <c r="B93" s="41">
        <v>107.09982299799999</v>
      </c>
      <c r="C93">
        <v>2685.0149315799999</v>
      </c>
      <c r="D93">
        <v>-4232.9363633100002</v>
      </c>
      <c r="E93">
        <v>373.21139526399998</v>
      </c>
      <c r="F93" s="41">
        <v>237</v>
      </c>
      <c r="G93" s="41">
        <v>2.0000004768399999</v>
      </c>
      <c r="H93" s="41">
        <f t="shared" si="2"/>
        <v>57</v>
      </c>
      <c r="I93" s="41">
        <f t="shared" si="3"/>
        <v>87.99999952316</v>
      </c>
      <c r="J93" s="41">
        <v>147</v>
      </c>
      <c r="K93" s="41">
        <v>88</v>
      </c>
      <c r="L93">
        <v>1</v>
      </c>
      <c r="M93" s="41">
        <v>19.800001144399999</v>
      </c>
    </row>
    <row r="94" spans="1:13" x14ac:dyDescent="0.25">
      <c r="A94" t="s">
        <v>190</v>
      </c>
      <c r="B94" s="41">
        <v>108.989700317</v>
      </c>
      <c r="C94">
        <v>2683.1365136099998</v>
      </c>
      <c r="D94">
        <v>-4233.0624710100001</v>
      </c>
      <c r="E94">
        <v>373.04351902000002</v>
      </c>
      <c r="F94" s="41">
        <v>46.540000915500002</v>
      </c>
      <c r="G94" s="41">
        <v>11.25</v>
      </c>
      <c r="H94" s="41">
        <f t="shared" si="2"/>
        <v>226.5400009155</v>
      </c>
      <c r="I94" s="41">
        <f t="shared" si="3"/>
        <v>78.75</v>
      </c>
      <c r="J94" s="41">
        <v>136.539993286</v>
      </c>
      <c r="K94" s="41">
        <v>78.75</v>
      </c>
      <c r="L94">
        <v>2</v>
      </c>
      <c r="M94" s="41">
        <v>20</v>
      </c>
    </row>
    <row r="95" spans="1:13" x14ac:dyDescent="0.25">
      <c r="A95" t="s">
        <v>190</v>
      </c>
      <c r="B95" s="41">
        <v>107.09982299799999</v>
      </c>
      <c r="C95">
        <v>2685.0149315799999</v>
      </c>
      <c r="D95">
        <v>-4232.9363633100002</v>
      </c>
      <c r="E95">
        <v>373.21139526399998</v>
      </c>
      <c r="F95" s="41">
        <v>237</v>
      </c>
      <c r="G95" s="41">
        <v>2.0000007152600001</v>
      </c>
      <c r="H95" s="41">
        <f t="shared" si="2"/>
        <v>57</v>
      </c>
      <c r="I95" s="41">
        <f t="shared" si="3"/>
        <v>87.999999284739999</v>
      </c>
      <c r="J95" s="41">
        <v>147</v>
      </c>
      <c r="K95" s="41">
        <v>88</v>
      </c>
      <c r="L95">
        <v>3</v>
      </c>
      <c r="M95" s="41">
        <v>10</v>
      </c>
    </row>
    <row r="96" spans="1:13" x14ac:dyDescent="0.25">
      <c r="A96" t="s">
        <v>190</v>
      </c>
      <c r="B96" s="41">
        <v>113.02140045199999</v>
      </c>
      <c r="C96">
        <v>2679.13016595</v>
      </c>
      <c r="D96">
        <v>-4233.3365646399998</v>
      </c>
      <c r="E96">
        <v>372.68553638499998</v>
      </c>
      <c r="F96" s="41">
        <v>60.065391540500002</v>
      </c>
      <c r="G96" s="41">
        <v>0</v>
      </c>
      <c r="H96" s="41">
        <f t="shared" si="2"/>
        <v>240.0653915405</v>
      </c>
      <c r="I96" s="41">
        <f t="shared" si="3"/>
        <v>90</v>
      </c>
      <c r="J96" s="41">
        <v>150.06539917000001</v>
      </c>
      <c r="K96" s="41">
        <v>90</v>
      </c>
      <c r="L96">
        <v>4</v>
      </c>
      <c r="M96" s="41">
        <v>50.028217315699997</v>
      </c>
    </row>
    <row r="97" spans="1:13" x14ac:dyDescent="0.25">
      <c r="A97" t="s">
        <v>190</v>
      </c>
      <c r="B97" s="41">
        <v>119.11243438699999</v>
      </c>
      <c r="C97">
        <v>2673.0779198599998</v>
      </c>
      <c r="D97">
        <v>-4233.7594676999997</v>
      </c>
      <c r="E97">
        <v>372.14614296000002</v>
      </c>
      <c r="F97" s="41">
        <v>49.900001525900002</v>
      </c>
      <c r="G97" s="41">
        <v>1.28797769547</v>
      </c>
      <c r="H97" s="41">
        <f t="shared" si="2"/>
        <v>229.9000015259</v>
      </c>
      <c r="I97" s="41">
        <f t="shared" si="3"/>
        <v>88.712022304529995</v>
      </c>
      <c r="J97" s="41">
        <v>139.89999389600001</v>
      </c>
      <c r="K97" s="41">
        <v>88.712020874000004</v>
      </c>
      <c r="L97">
        <v>5</v>
      </c>
      <c r="M97" s="41">
        <v>55.567813873299997</v>
      </c>
    </row>
    <row r="98" spans="1:13" x14ac:dyDescent="0.25">
      <c r="A98" t="s">
        <v>190</v>
      </c>
      <c r="B98" s="41">
        <v>142.19981384299999</v>
      </c>
      <c r="C98">
        <v>2650.1394433</v>
      </c>
      <c r="D98">
        <v>-4235.4204097700003</v>
      </c>
      <c r="E98">
        <v>370.12380695299998</v>
      </c>
      <c r="F98" s="41">
        <v>235</v>
      </c>
      <c r="G98" s="41">
        <v>3.0000002384200002</v>
      </c>
      <c r="H98" s="41">
        <f t="shared" si="2"/>
        <v>55</v>
      </c>
      <c r="I98" s="41">
        <f t="shared" si="3"/>
        <v>86.99999976158</v>
      </c>
      <c r="J98" s="41">
        <v>145</v>
      </c>
      <c r="K98" s="41">
        <v>87</v>
      </c>
      <c r="L98">
        <v>6</v>
      </c>
      <c r="M98" s="41">
        <v>20</v>
      </c>
    </row>
    <row r="99" spans="1:13" x14ac:dyDescent="0.25">
      <c r="A99" t="s">
        <v>190</v>
      </c>
      <c r="B99" s="41">
        <v>169.00001525900001</v>
      </c>
      <c r="C99">
        <v>2623.5198143900002</v>
      </c>
      <c r="D99">
        <v>-4237.4278045600004</v>
      </c>
      <c r="E99">
        <v>367.75384712200002</v>
      </c>
      <c r="F99" s="41">
        <v>37</v>
      </c>
      <c r="G99" s="41">
        <v>38</v>
      </c>
      <c r="H99" s="41">
        <f t="shared" si="2"/>
        <v>217</v>
      </c>
      <c r="I99" s="41">
        <f t="shared" si="3"/>
        <v>52</v>
      </c>
      <c r="J99" s="41">
        <v>127</v>
      </c>
      <c r="K99" s="41">
        <v>52</v>
      </c>
      <c r="L99">
        <v>7</v>
      </c>
      <c r="M99" s="41">
        <v>10</v>
      </c>
    </row>
    <row r="100" spans="1:13" x14ac:dyDescent="0.25">
      <c r="A100" t="s">
        <v>190</v>
      </c>
      <c r="B100" s="41">
        <v>178.00015258799999</v>
      </c>
      <c r="C100">
        <v>2614.5828026700001</v>
      </c>
      <c r="D100">
        <v>-4238.1133085199999</v>
      </c>
      <c r="E100">
        <v>366.94012546499999</v>
      </c>
      <c r="F100" s="41">
        <v>60</v>
      </c>
      <c r="G100" s="41">
        <v>15</v>
      </c>
      <c r="H100" s="41">
        <f t="shared" si="2"/>
        <v>240</v>
      </c>
      <c r="I100" s="41">
        <f t="shared" si="3"/>
        <v>75</v>
      </c>
      <c r="J100" s="41">
        <v>150</v>
      </c>
      <c r="K100" s="41">
        <v>75</v>
      </c>
      <c r="L100">
        <v>8</v>
      </c>
      <c r="M100" s="41">
        <v>10</v>
      </c>
    </row>
    <row r="101" spans="1:13" x14ac:dyDescent="0.25">
      <c r="A101" t="s">
        <v>190</v>
      </c>
      <c r="B101" s="41">
        <v>178.00013732900001</v>
      </c>
      <c r="C101">
        <v>2614.5828026700001</v>
      </c>
      <c r="D101">
        <v>-4238.11330757</v>
      </c>
      <c r="E101">
        <v>366.940127373</v>
      </c>
      <c r="F101" s="41">
        <v>60</v>
      </c>
      <c r="G101" s="41">
        <v>14.999999046299999</v>
      </c>
      <c r="H101" s="41">
        <f t="shared" si="2"/>
        <v>240</v>
      </c>
      <c r="I101" s="41">
        <f t="shared" si="3"/>
        <v>75.000000953699995</v>
      </c>
      <c r="J101" s="41">
        <v>150</v>
      </c>
      <c r="K101" s="41">
        <v>75</v>
      </c>
      <c r="L101">
        <v>9</v>
      </c>
      <c r="M101" s="41">
        <v>19.800001144399999</v>
      </c>
    </row>
    <row r="102" spans="1:13" x14ac:dyDescent="0.25">
      <c r="A102" t="s">
        <v>190</v>
      </c>
      <c r="B102" s="41">
        <v>182.723419189</v>
      </c>
      <c r="C102">
        <v>2609.89334955</v>
      </c>
      <c r="D102">
        <v>-4238.4792791399996</v>
      </c>
      <c r="E102">
        <v>366.51075267800002</v>
      </c>
      <c r="F102" s="41">
        <v>45.358966827400003</v>
      </c>
      <c r="G102" s="41">
        <v>0</v>
      </c>
      <c r="H102" s="41">
        <f t="shared" si="2"/>
        <v>225.3589668274</v>
      </c>
      <c r="I102" s="41">
        <f t="shared" si="3"/>
        <v>90</v>
      </c>
      <c r="J102" s="41">
        <v>135.35896301299999</v>
      </c>
      <c r="K102" s="41">
        <v>90</v>
      </c>
      <c r="L102">
        <v>10</v>
      </c>
      <c r="M102" s="41">
        <v>70.887237548800002</v>
      </c>
    </row>
    <row r="103" spans="1:13" x14ac:dyDescent="0.25">
      <c r="A103" t="s">
        <v>191</v>
      </c>
      <c r="B103" s="41">
        <v>44.395751953100003</v>
      </c>
      <c r="C103">
        <v>2721.3653465299999</v>
      </c>
      <c r="D103">
        <v>-4280.5962110500004</v>
      </c>
      <c r="E103">
        <v>361.973592758</v>
      </c>
      <c r="F103" s="41">
        <v>49.900001525900002</v>
      </c>
      <c r="G103" s="41">
        <v>1.28797769547</v>
      </c>
      <c r="H103" s="41">
        <f t="shared" si="2"/>
        <v>229.9000015259</v>
      </c>
      <c r="I103" s="41">
        <f t="shared" si="3"/>
        <v>88.712022304529995</v>
      </c>
      <c r="J103" s="41">
        <v>139.89999389600001</v>
      </c>
      <c r="K103" s="41">
        <v>88.712020874000004</v>
      </c>
      <c r="L103">
        <v>0</v>
      </c>
      <c r="M103" s="41">
        <v>55.567813873299997</v>
      </c>
    </row>
    <row r="104" spans="1:13" x14ac:dyDescent="0.25">
      <c r="A104" t="s">
        <v>191</v>
      </c>
      <c r="B104" s="41">
        <v>53.270431518599999</v>
      </c>
      <c r="C104">
        <v>2713.4117523199998</v>
      </c>
      <c r="D104">
        <v>-4282.1388622300001</v>
      </c>
      <c r="E104">
        <v>358.35136604299998</v>
      </c>
      <c r="F104" s="41">
        <v>49.900001525900002</v>
      </c>
      <c r="G104" s="41">
        <v>1.28797769547</v>
      </c>
      <c r="H104" s="41">
        <f t="shared" si="2"/>
        <v>229.9000015259</v>
      </c>
      <c r="I104" s="41">
        <f t="shared" si="3"/>
        <v>88.712022304529995</v>
      </c>
      <c r="J104" s="41">
        <v>139.89999389600001</v>
      </c>
      <c r="K104" s="41">
        <v>88.712020874000004</v>
      </c>
      <c r="L104">
        <v>1</v>
      </c>
      <c r="M104" s="41">
        <v>55.567813873299997</v>
      </c>
    </row>
    <row r="105" spans="1:13" x14ac:dyDescent="0.25">
      <c r="A105" t="s">
        <v>191</v>
      </c>
      <c r="B105" s="41">
        <v>59.471542358400001</v>
      </c>
      <c r="C105">
        <v>2707.8527961700001</v>
      </c>
      <c r="D105">
        <v>-4283.2167116199998</v>
      </c>
      <c r="E105">
        <v>355.82351684600002</v>
      </c>
      <c r="F105" s="41">
        <v>60.065391540500002</v>
      </c>
      <c r="G105" s="41">
        <v>0</v>
      </c>
      <c r="H105" s="41">
        <f t="shared" si="2"/>
        <v>240.0653915405</v>
      </c>
      <c r="I105" s="41">
        <f t="shared" si="3"/>
        <v>90</v>
      </c>
      <c r="J105" s="41">
        <v>150.06539917000001</v>
      </c>
      <c r="K105" s="41">
        <v>90</v>
      </c>
      <c r="L105">
        <v>2</v>
      </c>
      <c r="M105" s="41">
        <v>50.028217315699997</v>
      </c>
    </row>
    <row r="106" spans="1:13" x14ac:dyDescent="0.25">
      <c r="A106" t="s">
        <v>191</v>
      </c>
      <c r="B106" s="41">
        <v>75.700004577599998</v>
      </c>
      <c r="C106">
        <v>2693.2890258799998</v>
      </c>
      <c r="D106">
        <v>-4286.0472742100001</v>
      </c>
      <c r="E106">
        <v>349.24726867700002</v>
      </c>
      <c r="F106" s="41">
        <v>148.69999694800001</v>
      </c>
      <c r="G106" s="41">
        <v>78.849998474100005</v>
      </c>
      <c r="H106" s="41">
        <f t="shared" si="2"/>
        <v>328.69999694800003</v>
      </c>
      <c r="I106" s="41">
        <f t="shared" si="3"/>
        <v>11.150001525899995</v>
      </c>
      <c r="J106" s="41">
        <v>58.700000762899997</v>
      </c>
      <c r="K106" s="41">
        <v>11.149999618500001</v>
      </c>
      <c r="L106">
        <v>3</v>
      </c>
      <c r="M106" s="41">
        <v>10</v>
      </c>
    </row>
    <row r="107" spans="1:13" x14ac:dyDescent="0.25">
      <c r="A107" t="s">
        <v>191</v>
      </c>
      <c r="B107" s="41">
        <v>109.66232299799999</v>
      </c>
      <c r="C107">
        <v>2662.6975418100001</v>
      </c>
      <c r="D107">
        <v>-4291.9493080100001</v>
      </c>
      <c r="E107">
        <v>335.72851944000001</v>
      </c>
      <c r="F107" s="41">
        <v>45.358966827400003</v>
      </c>
      <c r="G107" s="41">
        <v>0</v>
      </c>
      <c r="H107" s="41">
        <f t="shared" si="2"/>
        <v>225.3589668274</v>
      </c>
      <c r="I107" s="41">
        <f t="shared" si="3"/>
        <v>90</v>
      </c>
      <c r="J107" s="41">
        <v>135.35896301299999</v>
      </c>
      <c r="K107" s="41">
        <v>90</v>
      </c>
      <c r="L107">
        <v>4</v>
      </c>
      <c r="M107" s="41">
        <v>70.887237548800002</v>
      </c>
    </row>
    <row r="108" spans="1:13" x14ac:dyDescent="0.25">
      <c r="A108" t="s">
        <v>191</v>
      </c>
      <c r="B108" s="41">
        <v>138.51434326200001</v>
      </c>
      <c r="C108">
        <v>2636.6420455900002</v>
      </c>
      <c r="D108">
        <v>-4297.0096717799997</v>
      </c>
      <c r="E108">
        <v>324.417415619</v>
      </c>
      <c r="F108" s="41">
        <v>50</v>
      </c>
      <c r="G108" s="41">
        <v>0</v>
      </c>
      <c r="H108" s="41">
        <f t="shared" si="2"/>
        <v>230</v>
      </c>
      <c r="I108" s="41">
        <f t="shared" si="3"/>
        <v>90</v>
      </c>
      <c r="J108" s="41">
        <v>140</v>
      </c>
      <c r="K108" s="41">
        <v>90</v>
      </c>
      <c r="L108">
        <v>5</v>
      </c>
      <c r="M108" s="41">
        <v>91.855865478499993</v>
      </c>
    </row>
    <row r="109" spans="1:13" x14ac:dyDescent="0.25">
      <c r="A109" t="s">
        <v>191</v>
      </c>
      <c r="B109" s="41">
        <v>147.69999694800001</v>
      </c>
      <c r="C109">
        <v>2628.3327270499999</v>
      </c>
      <c r="D109">
        <v>-4298.6373172800004</v>
      </c>
      <c r="E109">
        <v>320.85621643100001</v>
      </c>
      <c r="F109" s="41">
        <v>261</v>
      </c>
      <c r="G109" s="41">
        <v>41</v>
      </c>
      <c r="H109" s="41">
        <f t="shared" si="2"/>
        <v>81</v>
      </c>
      <c r="I109" s="41">
        <f t="shared" si="3"/>
        <v>49</v>
      </c>
      <c r="J109" s="41">
        <v>171</v>
      </c>
      <c r="K109" s="41">
        <v>49</v>
      </c>
      <c r="L109">
        <v>6</v>
      </c>
      <c r="M109" s="41">
        <v>10</v>
      </c>
    </row>
    <row r="110" spans="1:13" x14ac:dyDescent="0.25">
      <c r="A110" t="s">
        <v>191</v>
      </c>
      <c r="B110" s="41">
        <v>146.10000610399999</v>
      </c>
      <c r="C110">
        <v>2629.7812133799998</v>
      </c>
      <c r="D110">
        <v>-4298.3552814499999</v>
      </c>
      <c r="E110">
        <v>321.47455215500003</v>
      </c>
      <c r="F110" s="41">
        <v>55</v>
      </c>
      <c r="G110" s="41">
        <v>8.9999990463300001</v>
      </c>
      <c r="H110" s="41">
        <f t="shared" si="2"/>
        <v>235</v>
      </c>
      <c r="I110" s="41">
        <f t="shared" si="3"/>
        <v>81.000000953669996</v>
      </c>
      <c r="J110" s="41">
        <v>145</v>
      </c>
      <c r="K110" s="41">
        <v>81</v>
      </c>
      <c r="L110">
        <v>7</v>
      </c>
      <c r="M110" s="41">
        <v>20</v>
      </c>
    </row>
    <row r="111" spans="1:13" x14ac:dyDescent="0.25">
      <c r="A111" t="s">
        <v>191</v>
      </c>
      <c r="B111" s="41">
        <v>146.10000610399999</v>
      </c>
      <c r="C111">
        <v>2629.7812133799998</v>
      </c>
      <c r="D111">
        <v>-4298.3552814499999</v>
      </c>
      <c r="E111">
        <v>321.47455215500003</v>
      </c>
      <c r="F111" s="41">
        <v>55</v>
      </c>
      <c r="G111" s="41">
        <v>8.9999990463300001</v>
      </c>
      <c r="H111" s="41">
        <f t="shared" si="2"/>
        <v>235</v>
      </c>
      <c r="I111" s="41">
        <f t="shared" si="3"/>
        <v>81.000000953669996</v>
      </c>
      <c r="J111" s="41">
        <v>145</v>
      </c>
      <c r="K111" s="41">
        <v>81</v>
      </c>
      <c r="L111">
        <v>8</v>
      </c>
      <c r="M111" s="41">
        <v>10</v>
      </c>
    </row>
    <row r="112" spans="1:13" x14ac:dyDescent="0.25">
      <c r="A112" t="s">
        <v>191</v>
      </c>
      <c r="B112" s="41">
        <v>183.19999694800001</v>
      </c>
      <c r="C112">
        <v>2596.1135040300001</v>
      </c>
      <c r="D112">
        <v>-4304.9898983000003</v>
      </c>
      <c r="E112">
        <v>307.37335205099998</v>
      </c>
      <c r="F112" s="41">
        <v>264</v>
      </c>
      <c r="G112" s="41">
        <v>16</v>
      </c>
      <c r="H112" s="41">
        <f t="shared" si="2"/>
        <v>84</v>
      </c>
      <c r="I112" s="41">
        <f t="shared" si="3"/>
        <v>74</v>
      </c>
      <c r="J112" s="41">
        <v>174</v>
      </c>
      <c r="K112" s="41">
        <v>74</v>
      </c>
      <c r="L112">
        <v>9</v>
      </c>
      <c r="M112" s="41">
        <v>10</v>
      </c>
    </row>
    <row r="113" spans="1:13" x14ac:dyDescent="0.25">
      <c r="A113" t="s">
        <v>191</v>
      </c>
      <c r="B113" s="41">
        <v>188.10000610399999</v>
      </c>
      <c r="C113">
        <v>2591.6592956499999</v>
      </c>
      <c r="D113">
        <v>-4305.8953224200004</v>
      </c>
      <c r="E113">
        <v>305.54297637899998</v>
      </c>
      <c r="F113" s="41">
        <v>276</v>
      </c>
      <c r="G113" s="41">
        <v>59</v>
      </c>
      <c r="H113" s="41">
        <f t="shared" si="2"/>
        <v>96</v>
      </c>
      <c r="I113" s="41">
        <f t="shared" si="3"/>
        <v>31</v>
      </c>
      <c r="J113" s="41">
        <v>6.0000004768400004</v>
      </c>
      <c r="K113" s="41">
        <v>31</v>
      </c>
      <c r="L113">
        <v>10</v>
      </c>
      <c r="M113" s="41">
        <v>10</v>
      </c>
    </row>
    <row r="114" spans="1:13" x14ac:dyDescent="0.25">
      <c r="A114" t="s">
        <v>192</v>
      </c>
      <c r="B114" s="41">
        <v>24</v>
      </c>
      <c r="C114">
        <v>2737.2813221000001</v>
      </c>
      <c r="D114">
        <v>-4275.2260049300003</v>
      </c>
      <c r="E114">
        <v>380.82461324299999</v>
      </c>
      <c r="F114" s="41">
        <v>58</v>
      </c>
      <c r="G114" s="41">
        <v>22</v>
      </c>
      <c r="H114" s="41">
        <f t="shared" si="2"/>
        <v>238</v>
      </c>
      <c r="I114" s="41">
        <f t="shared" si="3"/>
        <v>68</v>
      </c>
      <c r="J114" s="41">
        <v>148</v>
      </c>
      <c r="K114" s="41">
        <v>68</v>
      </c>
      <c r="L114">
        <v>0</v>
      </c>
      <c r="M114" s="41">
        <v>10</v>
      </c>
    </row>
    <row r="115" spans="1:13" x14ac:dyDescent="0.25">
      <c r="A115" t="s">
        <v>192</v>
      </c>
      <c r="B115" s="41">
        <v>42.650394439700001</v>
      </c>
      <c r="C115">
        <v>2718.7551971399998</v>
      </c>
      <c r="D115">
        <v>-4276.8862052900004</v>
      </c>
      <c r="E115">
        <v>379.459587812</v>
      </c>
      <c r="F115" s="41">
        <v>49.900001525900002</v>
      </c>
      <c r="G115" s="41">
        <v>1.28797769547</v>
      </c>
      <c r="H115" s="41">
        <f t="shared" si="2"/>
        <v>229.9000015259</v>
      </c>
      <c r="I115" s="41">
        <f t="shared" si="3"/>
        <v>88.712022304529995</v>
      </c>
      <c r="J115" s="41">
        <v>139.89999389600001</v>
      </c>
      <c r="K115" s="41">
        <v>88.712020874000004</v>
      </c>
      <c r="L115">
        <v>1</v>
      </c>
      <c r="M115" s="41">
        <v>55.567813873299997</v>
      </c>
    </row>
    <row r="116" spans="1:13" x14ac:dyDescent="0.25">
      <c r="A116" t="s">
        <v>192</v>
      </c>
      <c r="B116" s="41">
        <v>45</v>
      </c>
      <c r="C116">
        <v>2716.4211288500001</v>
      </c>
      <c r="D116">
        <v>-4277.0975712299996</v>
      </c>
      <c r="E116">
        <v>379.29200899599999</v>
      </c>
      <c r="F116" s="41">
        <v>253</v>
      </c>
      <c r="G116" s="41">
        <v>32</v>
      </c>
      <c r="H116" s="41">
        <f t="shared" si="2"/>
        <v>73</v>
      </c>
      <c r="I116" s="41">
        <f t="shared" si="3"/>
        <v>58</v>
      </c>
      <c r="J116" s="41">
        <v>163</v>
      </c>
      <c r="K116" s="41">
        <v>58</v>
      </c>
      <c r="L116">
        <v>2</v>
      </c>
      <c r="M116" s="41">
        <v>10</v>
      </c>
    </row>
    <row r="117" spans="1:13" x14ac:dyDescent="0.25">
      <c r="A117" t="s">
        <v>192</v>
      </c>
      <c r="B117" s="41">
        <v>51.216053008999999</v>
      </c>
      <c r="C117">
        <v>2710.2461105299999</v>
      </c>
      <c r="D117">
        <v>-4277.6637321500002</v>
      </c>
      <c r="E117">
        <v>378.85851931600001</v>
      </c>
      <c r="F117" s="41">
        <v>49.900001525900002</v>
      </c>
      <c r="G117" s="41">
        <v>1.28797769547</v>
      </c>
      <c r="H117" s="41">
        <f t="shared" si="2"/>
        <v>229.9000015259</v>
      </c>
      <c r="I117" s="41">
        <f t="shared" si="3"/>
        <v>88.712022304529995</v>
      </c>
      <c r="J117" s="41">
        <v>139.89999389600001</v>
      </c>
      <c r="K117" s="41">
        <v>88.712020874000004</v>
      </c>
      <c r="L117">
        <v>3</v>
      </c>
      <c r="M117" s="41">
        <v>55.567813873299997</v>
      </c>
    </row>
    <row r="118" spans="1:13" x14ac:dyDescent="0.25">
      <c r="A118" t="s">
        <v>192</v>
      </c>
      <c r="B118" s="41">
        <v>56.200000762899997</v>
      </c>
      <c r="C118">
        <v>2705.2951370199999</v>
      </c>
      <c r="D118">
        <v>-4278.1223860700002</v>
      </c>
      <c r="E118">
        <v>378.51609492300003</v>
      </c>
      <c r="F118" s="41">
        <v>45.999996185299999</v>
      </c>
      <c r="G118" s="41">
        <v>8</v>
      </c>
      <c r="H118" s="41">
        <f t="shared" si="2"/>
        <v>225.99999618530001</v>
      </c>
      <c r="I118" s="41">
        <f t="shared" si="3"/>
        <v>82</v>
      </c>
      <c r="J118" s="41">
        <v>136</v>
      </c>
      <c r="K118" s="41">
        <v>82</v>
      </c>
      <c r="L118">
        <v>4</v>
      </c>
      <c r="M118" s="41">
        <v>21.120000839199999</v>
      </c>
    </row>
    <row r="119" spans="1:13" x14ac:dyDescent="0.25">
      <c r="A119" t="s">
        <v>192</v>
      </c>
      <c r="B119" s="41">
        <v>56.200000762899997</v>
      </c>
      <c r="C119">
        <v>2705.2951370199999</v>
      </c>
      <c r="D119">
        <v>-4278.1223860700002</v>
      </c>
      <c r="E119">
        <v>378.51609492300003</v>
      </c>
      <c r="F119" s="41">
        <v>46</v>
      </c>
      <c r="G119" s="41">
        <v>8</v>
      </c>
      <c r="H119" s="41">
        <f t="shared" si="2"/>
        <v>226</v>
      </c>
      <c r="I119" s="41">
        <f t="shared" si="3"/>
        <v>82</v>
      </c>
      <c r="J119" s="41">
        <v>136</v>
      </c>
      <c r="K119" s="41">
        <v>82</v>
      </c>
      <c r="L119">
        <v>5</v>
      </c>
      <c r="M119" s="41">
        <v>20</v>
      </c>
    </row>
    <row r="120" spans="1:13" x14ac:dyDescent="0.25">
      <c r="A120" t="s">
        <v>192</v>
      </c>
      <c r="B120" s="41">
        <v>56.559017181400002</v>
      </c>
      <c r="C120">
        <v>2704.9385086100001</v>
      </c>
      <c r="D120">
        <v>-4278.1556836099999</v>
      </c>
      <c r="E120">
        <v>378.49160552000001</v>
      </c>
      <c r="F120" s="41">
        <v>60.065391540500002</v>
      </c>
      <c r="G120" s="41">
        <v>0</v>
      </c>
      <c r="H120" s="41">
        <f t="shared" si="2"/>
        <v>240.0653915405</v>
      </c>
      <c r="I120" s="41">
        <f t="shared" si="3"/>
        <v>90</v>
      </c>
      <c r="J120" s="41">
        <v>150.06539917000001</v>
      </c>
      <c r="K120" s="41">
        <v>90</v>
      </c>
      <c r="L120">
        <v>6</v>
      </c>
      <c r="M120" s="41">
        <v>50.028217315699997</v>
      </c>
    </row>
    <row r="121" spans="1:13" x14ac:dyDescent="0.25">
      <c r="A121" t="s">
        <v>192</v>
      </c>
      <c r="B121" s="41">
        <v>82.800003051800005</v>
      </c>
      <c r="C121">
        <v>2678.87515411</v>
      </c>
      <c r="D121">
        <v>-4280.6420956600005</v>
      </c>
      <c r="E121">
        <v>376.72890949200001</v>
      </c>
      <c r="F121" s="41">
        <v>261</v>
      </c>
      <c r="G121" s="41">
        <v>33</v>
      </c>
      <c r="H121" s="41">
        <f t="shared" si="2"/>
        <v>81</v>
      </c>
      <c r="I121" s="41">
        <f t="shared" si="3"/>
        <v>57</v>
      </c>
      <c r="J121" s="41">
        <v>171</v>
      </c>
      <c r="K121" s="41">
        <v>57</v>
      </c>
      <c r="L121">
        <v>7</v>
      </c>
      <c r="M121" s="41">
        <v>10</v>
      </c>
    </row>
    <row r="122" spans="1:13" x14ac:dyDescent="0.25">
      <c r="A122" t="s">
        <v>192</v>
      </c>
      <c r="B122" s="41">
        <v>90.800003051800005</v>
      </c>
      <c r="C122">
        <v>2670.9298187300001</v>
      </c>
      <c r="D122">
        <v>-4281.4166837700004</v>
      </c>
      <c r="E122">
        <v>376.20774030699999</v>
      </c>
      <c r="F122" s="41">
        <v>242</v>
      </c>
      <c r="G122" s="41">
        <v>24</v>
      </c>
      <c r="H122" s="41">
        <f t="shared" si="2"/>
        <v>62</v>
      </c>
      <c r="I122" s="41">
        <f t="shared" si="3"/>
        <v>66</v>
      </c>
      <c r="J122" s="41">
        <v>152</v>
      </c>
      <c r="K122" s="41">
        <v>66</v>
      </c>
      <c r="L122">
        <v>8</v>
      </c>
      <c r="M122" s="41">
        <v>10</v>
      </c>
    </row>
    <row r="123" spans="1:13" x14ac:dyDescent="0.25">
      <c r="A123" t="s">
        <v>192</v>
      </c>
      <c r="B123" s="41">
        <v>104</v>
      </c>
      <c r="C123">
        <v>2657.8182159399998</v>
      </c>
      <c r="D123">
        <v>-4282.6905675899998</v>
      </c>
      <c r="E123">
        <v>375.36930704100001</v>
      </c>
      <c r="F123" s="41">
        <v>58</v>
      </c>
      <c r="G123" s="41">
        <v>9.9999990463300001</v>
      </c>
      <c r="H123" s="41">
        <f t="shared" si="2"/>
        <v>238</v>
      </c>
      <c r="I123" s="41">
        <f t="shared" si="3"/>
        <v>80.000000953669996</v>
      </c>
      <c r="J123" s="41">
        <v>148</v>
      </c>
      <c r="K123" s="41">
        <v>80</v>
      </c>
      <c r="L123">
        <v>9</v>
      </c>
      <c r="M123" s="41">
        <v>10</v>
      </c>
    </row>
    <row r="124" spans="1:13" x14ac:dyDescent="0.25">
      <c r="A124" t="s">
        <v>192</v>
      </c>
      <c r="B124" s="41">
        <v>100.5</v>
      </c>
      <c r="C124">
        <v>2661.29523621</v>
      </c>
      <c r="D124">
        <v>-4282.3549734099997</v>
      </c>
      <c r="E124">
        <v>375.58769989000001</v>
      </c>
      <c r="F124" s="41">
        <v>265</v>
      </c>
      <c r="G124" s="41">
        <v>36</v>
      </c>
      <c r="H124" s="41">
        <f t="shared" si="2"/>
        <v>85</v>
      </c>
      <c r="I124" s="41">
        <f t="shared" si="3"/>
        <v>54</v>
      </c>
      <c r="J124" s="41">
        <v>175</v>
      </c>
      <c r="K124" s="41">
        <v>54</v>
      </c>
      <c r="L124">
        <v>10</v>
      </c>
      <c r="M124" s="41">
        <v>10</v>
      </c>
    </row>
    <row r="125" spans="1:13" x14ac:dyDescent="0.25">
      <c r="A125" t="s">
        <v>192</v>
      </c>
      <c r="B125" s="41">
        <v>103</v>
      </c>
      <c r="C125">
        <v>2658.8116546599999</v>
      </c>
      <c r="D125">
        <v>-4282.5946842200001</v>
      </c>
      <c r="E125">
        <v>375.43170499799999</v>
      </c>
      <c r="F125" s="41">
        <v>37</v>
      </c>
      <c r="G125" s="41">
        <v>1.9999998807899999</v>
      </c>
      <c r="H125" s="41">
        <f t="shared" si="2"/>
        <v>217</v>
      </c>
      <c r="I125" s="41">
        <f t="shared" si="3"/>
        <v>88.00000011921</v>
      </c>
      <c r="J125" s="41">
        <v>127</v>
      </c>
      <c r="K125" s="41">
        <v>88</v>
      </c>
      <c r="L125">
        <v>11</v>
      </c>
      <c r="M125" s="41">
        <v>10</v>
      </c>
    </row>
    <row r="126" spans="1:13" x14ac:dyDescent="0.25">
      <c r="A126" t="s">
        <v>192</v>
      </c>
      <c r="B126" s="41">
        <v>107.918395996</v>
      </c>
      <c r="C126">
        <v>2653.9252944899999</v>
      </c>
      <c r="D126">
        <v>-4283.06644211</v>
      </c>
      <c r="E126">
        <v>375.12913179399999</v>
      </c>
      <c r="F126" s="41">
        <v>45.358966827400003</v>
      </c>
      <c r="G126" s="41">
        <v>0</v>
      </c>
      <c r="H126" s="41">
        <f t="shared" si="2"/>
        <v>225.3589668274</v>
      </c>
      <c r="I126" s="41">
        <f t="shared" si="3"/>
        <v>90</v>
      </c>
      <c r="J126" s="41">
        <v>135.35896301299999</v>
      </c>
      <c r="K126" s="41">
        <v>90</v>
      </c>
      <c r="L126">
        <v>12</v>
      </c>
      <c r="M126" s="41">
        <v>70.887237548800002</v>
      </c>
    </row>
    <row r="127" spans="1:13" x14ac:dyDescent="0.25">
      <c r="A127" t="s">
        <v>192</v>
      </c>
      <c r="B127" s="41">
        <v>113.779998779</v>
      </c>
      <c r="C127">
        <v>2648.1017318700001</v>
      </c>
      <c r="D127">
        <v>-4283.6317754700003</v>
      </c>
      <c r="E127">
        <v>374.77566528300002</v>
      </c>
      <c r="F127" s="41">
        <v>97</v>
      </c>
      <c r="G127" s="41">
        <v>50</v>
      </c>
      <c r="H127" s="41">
        <f t="shared" si="2"/>
        <v>277</v>
      </c>
      <c r="I127" s="41">
        <f t="shared" si="3"/>
        <v>40</v>
      </c>
      <c r="J127" s="41">
        <v>6.9999995231599996</v>
      </c>
      <c r="K127" s="41">
        <v>40</v>
      </c>
      <c r="L127">
        <v>13</v>
      </c>
      <c r="M127" s="41">
        <v>10</v>
      </c>
    </row>
    <row r="128" spans="1:13" x14ac:dyDescent="0.25">
      <c r="A128" t="s">
        <v>192</v>
      </c>
      <c r="B128" s="41">
        <v>119.400001526</v>
      </c>
      <c r="C128">
        <v>2642.5179534899999</v>
      </c>
      <c r="D128">
        <v>-4284.1756845500004</v>
      </c>
      <c r="E128">
        <v>374.44405317299999</v>
      </c>
      <c r="F128" s="41">
        <v>234</v>
      </c>
      <c r="G128" s="41">
        <v>11</v>
      </c>
      <c r="H128" s="41">
        <f t="shared" si="2"/>
        <v>54</v>
      </c>
      <c r="I128" s="41">
        <f t="shared" si="3"/>
        <v>79</v>
      </c>
      <c r="J128" s="41">
        <v>144</v>
      </c>
      <c r="K128" s="41">
        <v>79</v>
      </c>
      <c r="L128">
        <v>14</v>
      </c>
      <c r="M128" s="41">
        <v>10</v>
      </c>
    </row>
    <row r="129" spans="1:13" x14ac:dyDescent="0.25">
      <c r="A129" t="s">
        <v>192</v>
      </c>
      <c r="B129" s="41">
        <v>119.400001526</v>
      </c>
      <c r="C129">
        <v>2642.5179534899999</v>
      </c>
      <c r="D129">
        <v>-4284.1756845500004</v>
      </c>
      <c r="E129">
        <v>374.44405317299999</v>
      </c>
      <c r="F129" s="41">
        <v>234</v>
      </c>
      <c r="G129" s="41">
        <v>11</v>
      </c>
      <c r="H129" s="41">
        <f t="shared" si="2"/>
        <v>54</v>
      </c>
      <c r="I129" s="41">
        <f t="shared" si="3"/>
        <v>79</v>
      </c>
      <c r="J129" s="41">
        <v>144</v>
      </c>
      <c r="K129" s="41">
        <v>79</v>
      </c>
      <c r="L129">
        <v>15</v>
      </c>
      <c r="M129" s="41">
        <v>19.800001144399999</v>
      </c>
    </row>
    <row r="130" spans="1:13" x14ac:dyDescent="0.25">
      <c r="A130" t="s">
        <v>192</v>
      </c>
      <c r="B130" s="41">
        <v>118.68999481199999</v>
      </c>
      <c r="C130">
        <v>2643.2233901999998</v>
      </c>
      <c r="D130">
        <v>-4284.1069589600002</v>
      </c>
      <c r="E130">
        <v>374.48575878100002</v>
      </c>
      <c r="F130" s="41">
        <v>253</v>
      </c>
      <c r="G130" s="41">
        <v>65</v>
      </c>
      <c r="H130" s="41">
        <f t="shared" si="2"/>
        <v>73</v>
      </c>
      <c r="I130" s="41">
        <f t="shared" si="3"/>
        <v>25</v>
      </c>
      <c r="J130" s="41">
        <v>163</v>
      </c>
      <c r="K130" s="41">
        <v>25</v>
      </c>
      <c r="L130">
        <v>16</v>
      </c>
      <c r="M130" s="41">
        <v>10</v>
      </c>
    </row>
    <row r="131" spans="1:13" x14ac:dyDescent="0.25">
      <c r="A131" t="s">
        <v>192</v>
      </c>
      <c r="B131" s="41">
        <v>121.79351043699999</v>
      </c>
      <c r="C131">
        <v>2640.1396194499998</v>
      </c>
      <c r="D131">
        <v>-4284.4068609200003</v>
      </c>
      <c r="E131">
        <v>374.30628871900001</v>
      </c>
      <c r="F131" s="41">
        <v>50</v>
      </c>
      <c r="G131" s="41">
        <v>0</v>
      </c>
      <c r="H131" s="41">
        <f t="shared" si="2"/>
        <v>230</v>
      </c>
      <c r="I131" s="41">
        <f t="shared" si="3"/>
        <v>90</v>
      </c>
      <c r="J131" s="41">
        <v>140</v>
      </c>
      <c r="K131" s="41">
        <v>90</v>
      </c>
      <c r="L131">
        <v>17</v>
      </c>
      <c r="M131" s="41">
        <v>15</v>
      </c>
    </row>
    <row r="132" spans="1:13" x14ac:dyDescent="0.25">
      <c r="A132" t="s">
        <v>193</v>
      </c>
      <c r="B132" s="41">
        <v>72</v>
      </c>
      <c r="C132">
        <v>2726.3838653600001</v>
      </c>
      <c r="D132">
        <v>-4232.0118943199996</v>
      </c>
      <c r="E132">
        <v>350.07032775900001</v>
      </c>
      <c r="F132" s="41">
        <v>243</v>
      </c>
      <c r="G132" s="41">
        <v>31</v>
      </c>
      <c r="H132" s="41">
        <f t="shared" ref="H132:H133" si="4">IF(F132&lt;180,F132+180,F132-180)</f>
        <v>63</v>
      </c>
      <c r="I132" s="41">
        <f t="shared" ref="I132:I133" si="5">90-G132</f>
        <v>59</v>
      </c>
      <c r="J132" s="41">
        <v>153</v>
      </c>
      <c r="K132" s="41">
        <v>59</v>
      </c>
      <c r="L132">
        <v>0</v>
      </c>
      <c r="M132" s="41">
        <v>10</v>
      </c>
    </row>
    <row r="133" spans="1:13" x14ac:dyDescent="0.25">
      <c r="A133" t="s">
        <v>193</v>
      </c>
      <c r="B133" s="41">
        <v>130.69151306200001</v>
      </c>
      <c r="C133">
        <v>2672.8037948599999</v>
      </c>
      <c r="D133">
        <v>-4235.03387604</v>
      </c>
      <c r="E133">
        <v>326.30683135999999</v>
      </c>
      <c r="F133" s="41">
        <v>49.900001525900002</v>
      </c>
      <c r="G133" s="41">
        <v>1.28797769547</v>
      </c>
      <c r="H133" s="41">
        <f t="shared" si="4"/>
        <v>229.9000015259</v>
      </c>
      <c r="I133" s="41">
        <f t="shared" si="5"/>
        <v>88.712022304529995</v>
      </c>
      <c r="J133" s="41">
        <v>139.89999389600001</v>
      </c>
      <c r="K133" s="41">
        <v>88.712020874000004</v>
      </c>
      <c r="L133">
        <v>1</v>
      </c>
      <c r="M133" s="41">
        <v>55.567813873299997</v>
      </c>
    </row>
  </sheetData>
  <mergeCells count="2">
    <mergeCell ref="C1:E1"/>
    <mergeCell ref="F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D0AA4-4F0A-460B-AEF5-047C91AED562}">
  <dimension ref="A2:Z34"/>
  <sheetViews>
    <sheetView zoomScaleNormal="100" workbookViewId="0">
      <selection activeCell="F21" sqref="F21"/>
    </sheetView>
  </sheetViews>
  <sheetFormatPr defaultColWidth="8.85546875" defaultRowHeight="15" x14ac:dyDescent="0.25"/>
  <cols>
    <col min="1" max="1" width="34.85546875" customWidth="1"/>
    <col min="2" max="5" width="11" customWidth="1"/>
    <col min="6" max="7" width="13.42578125" customWidth="1"/>
    <col min="8" max="8" width="17.85546875" customWidth="1"/>
    <col min="9" max="9" width="11.42578125" bestFit="1" customWidth="1"/>
  </cols>
  <sheetData>
    <row r="2" spans="1:9" x14ac:dyDescent="0.25">
      <c r="A2" t="s">
        <v>217</v>
      </c>
    </row>
    <row r="3" spans="1:9" x14ac:dyDescent="0.25">
      <c r="C3" t="s">
        <v>210</v>
      </c>
      <c r="D3" t="s">
        <v>211</v>
      </c>
      <c r="E3" t="s">
        <v>212</v>
      </c>
      <c r="F3" t="s">
        <v>218</v>
      </c>
      <c r="G3" t="s">
        <v>219</v>
      </c>
      <c r="H3" t="s">
        <v>213</v>
      </c>
      <c r="I3" t="s">
        <v>214</v>
      </c>
    </row>
    <row r="4" spans="1:9" x14ac:dyDescent="0.25">
      <c r="A4" s="74" t="s">
        <v>209</v>
      </c>
      <c r="B4" s="70"/>
      <c r="C4">
        <v>2671.4659999999999</v>
      </c>
      <c r="D4">
        <v>-4415.1790000000001</v>
      </c>
      <c r="E4">
        <v>382.077</v>
      </c>
    </row>
    <row r="5" spans="1:9" x14ac:dyDescent="0.25">
      <c r="A5" s="74"/>
      <c r="B5" s="70"/>
      <c r="C5">
        <v>2763.0569999999998</v>
      </c>
      <c r="D5">
        <v>-4271.9620000000004</v>
      </c>
      <c r="E5">
        <v>382.077</v>
      </c>
      <c r="F5">
        <v>32.6</v>
      </c>
      <c r="G5">
        <v>0</v>
      </c>
      <c r="H5">
        <v>170</v>
      </c>
      <c r="I5">
        <v>170</v>
      </c>
    </row>
    <row r="6" spans="1:9" x14ac:dyDescent="0.25">
      <c r="A6" s="74" t="s">
        <v>208</v>
      </c>
      <c r="B6" s="70"/>
      <c r="C6">
        <v>2682.672</v>
      </c>
      <c r="D6">
        <v>-4424.9290000000001</v>
      </c>
      <c r="E6">
        <v>382.077</v>
      </c>
    </row>
    <row r="7" spans="1:9" x14ac:dyDescent="0.25">
      <c r="A7" s="74"/>
      <c r="B7" s="70"/>
      <c r="C7">
        <v>2774.2629999999999</v>
      </c>
      <c r="D7">
        <v>-4281.7120000000004</v>
      </c>
      <c r="E7">
        <v>382.077</v>
      </c>
      <c r="F7">
        <v>32.6</v>
      </c>
      <c r="G7">
        <v>0</v>
      </c>
      <c r="H7">
        <v>170</v>
      </c>
      <c r="I7">
        <v>170</v>
      </c>
    </row>
    <row r="8" spans="1:9" x14ac:dyDescent="0.25">
      <c r="A8" s="74" t="s">
        <v>215</v>
      </c>
      <c r="B8" s="70"/>
      <c r="C8">
        <v>2670.6</v>
      </c>
      <c r="D8">
        <v>-4416.2470000000003</v>
      </c>
      <c r="E8">
        <v>382.077</v>
      </c>
    </row>
    <row r="9" spans="1:9" x14ac:dyDescent="0.25">
      <c r="A9" s="74"/>
      <c r="B9" s="70"/>
      <c r="C9">
        <v>2579.0059999999999</v>
      </c>
      <c r="D9">
        <v>-4559.4669999999996</v>
      </c>
      <c r="E9">
        <v>382.08</v>
      </c>
      <c r="F9">
        <v>212.6</v>
      </c>
      <c r="G9">
        <v>0</v>
      </c>
      <c r="H9">
        <v>170</v>
      </c>
      <c r="I9">
        <v>170.00399999999999</v>
      </c>
    </row>
    <row r="10" spans="1:9" x14ac:dyDescent="0.25">
      <c r="A10" s="74" t="s">
        <v>216</v>
      </c>
      <c r="B10" s="70"/>
      <c r="C10">
        <v>2682.6489999999999</v>
      </c>
      <c r="D10">
        <v>-4425.0720000000001</v>
      </c>
      <c r="E10">
        <v>382.077</v>
      </c>
    </row>
    <row r="11" spans="1:9" x14ac:dyDescent="0.25">
      <c r="A11" s="74"/>
      <c r="B11" s="70"/>
      <c r="C11">
        <v>2591.0549999999998</v>
      </c>
      <c r="D11">
        <v>-4568.2920000000004</v>
      </c>
      <c r="E11">
        <v>382.08</v>
      </c>
      <c r="F11">
        <v>212.6</v>
      </c>
      <c r="G11">
        <v>0</v>
      </c>
      <c r="H11">
        <v>170</v>
      </c>
      <c r="I11">
        <v>170.00399999999999</v>
      </c>
    </row>
    <row r="14" spans="1:9" x14ac:dyDescent="0.25">
      <c r="A14" t="s">
        <v>233</v>
      </c>
      <c r="B14" t="s">
        <v>213</v>
      </c>
      <c r="C14" t="s">
        <v>238</v>
      </c>
      <c r="D14" t="s">
        <v>239</v>
      </c>
      <c r="E14" t="s">
        <v>241</v>
      </c>
      <c r="F14" t="s">
        <v>218</v>
      </c>
      <c r="G14" t="s">
        <v>219</v>
      </c>
      <c r="H14" t="s">
        <v>235</v>
      </c>
      <c r="I14" t="s">
        <v>236</v>
      </c>
    </row>
    <row r="15" spans="1:9" x14ac:dyDescent="0.25">
      <c r="B15" s="41">
        <v>39.181393</v>
      </c>
      <c r="C15" s="21">
        <v>2649.4895999999999</v>
      </c>
      <c r="D15" s="21">
        <v>-4449.2554</v>
      </c>
      <c r="E15" s="21">
        <v>382.07769000000002</v>
      </c>
      <c r="F15" s="41">
        <v>57</v>
      </c>
      <c r="G15" s="41">
        <v>0</v>
      </c>
      <c r="H15">
        <v>20</v>
      </c>
      <c r="I15" t="s">
        <v>222</v>
      </c>
    </row>
    <row r="16" spans="1:9" x14ac:dyDescent="0.25">
      <c r="B16" s="41">
        <v>70.814850000000007</v>
      </c>
      <c r="C16" s="21">
        <v>2632.4463000000001</v>
      </c>
      <c r="D16" s="21">
        <v>-4475.9049999999997</v>
      </c>
      <c r="E16" s="21">
        <v>382.07825000000003</v>
      </c>
      <c r="F16" s="41">
        <v>55</v>
      </c>
      <c r="G16" s="41">
        <v>0</v>
      </c>
      <c r="H16">
        <v>40</v>
      </c>
      <c r="I16" t="s">
        <v>224</v>
      </c>
    </row>
    <row r="17" spans="1:26" x14ac:dyDescent="0.25">
      <c r="B17" s="41">
        <v>80.005568999999994</v>
      </c>
      <c r="C17" s="21">
        <v>2627.4946</v>
      </c>
      <c r="D17" s="21">
        <v>-4483.6477000000004</v>
      </c>
      <c r="E17" s="21">
        <v>382.07841000000002</v>
      </c>
      <c r="F17" s="41">
        <v>70.686684</v>
      </c>
      <c r="G17" s="41">
        <v>0</v>
      </c>
      <c r="H17">
        <v>20</v>
      </c>
      <c r="I17" t="s">
        <v>223</v>
      </c>
    </row>
    <row r="18" spans="1:26" x14ac:dyDescent="0.25">
      <c r="B18" s="41">
        <v>95.724273999999994</v>
      </c>
      <c r="C18" s="21">
        <v>2619.0257000000001</v>
      </c>
      <c r="D18" s="21">
        <v>-4496.8899000000001</v>
      </c>
      <c r="E18" s="21">
        <v>382.07868999999999</v>
      </c>
      <c r="F18" s="41">
        <v>67.648857000000007</v>
      </c>
      <c r="G18" s="41">
        <v>0</v>
      </c>
      <c r="H18">
        <v>20</v>
      </c>
      <c r="I18" t="s">
        <v>220</v>
      </c>
    </row>
    <row r="19" spans="1:26" x14ac:dyDescent="0.25">
      <c r="B19" s="41">
        <v>128.86995999999999</v>
      </c>
      <c r="C19" s="21">
        <v>2601.1677</v>
      </c>
      <c r="D19" s="21">
        <v>-4524.8135000000002</v>
      </c>
      <c r="E19" s="21">
        <v>382.07927000000001</v>
      </c>
      <c r="F19" s="41">
        <v>4</v>
      </c>
      <c r="G19" s="41">
        <v>0</v>
      </c>
      <c r="H19">
        <v>20</v>
      </c>
      <c r="I19" t="s">
        <v>221</v>
      </c>
      <c r="L19" s="71"/>
      <c r="M19" s="71"/>
      <c r="N19" s="71"/>
      <c r="O19" s="71"/>
      <c r="P19" s="71"/>
    </row>
    <row r="20" spans="1:26" x14ac:dyDescent="0.25">
      <c r="A20" t="s">
        <v>234</v>
      </c>
      <c r="B20" t="s">
        <v>207</v>
      </c>
      <c r="C20" s="21" t="s">
        <v>207</v>
      </c>
      <c r="D20" s="21" t="s">
        <v>207</v>
      </c>
      <c r="E20" s="21" t="s">
        <v>207</v>
      </c>
      <c r="F20" s="41" t="s">
        <v>207</v>
      </c>
      <c r="G20" s="41" t="s">
        <v>207</v>
      </c>
      <c r="H20" t="s">
        <v>207</v>
      </c>
      <c r="I20" t="s">
        <v>207</v>
      </c>
      <c r="K20" t="s">
        <v>207</v>
      </c>
      <c r="L20" t="s">
        <v>207</v>
      </c>
      <c r="M20" t="s">
        <v>207</v>
      </c>
      <c r="N20" t="s">
        <v>207</v>
      </c>
      <c r="O20" t="s">
        <v>207</v>
      </c>
      <c r="P20" t="s">
        <v>207</v>
      </c>
      <c r="Q20" t="s">
        <v>207</v>
      </c>
      <c r="R20" t="s">
        <v>207</v>
      </c>
      <c r="S20" t="s">
        <v>207</v>
      </c>
      <c r="T20" t="s">
        <v>207</v>
      </c>
      <c r="U20" t="s">
        <v>207</v>
      </c>
      <c r="V20" t="s">
        <v>207</v>
      </c>
      <c r="W20" t="s">
        <v>207</v>
      </c>
      <c r="X20" t="s">
        <v>207</v>
      </c>
      <c r="Y20" t="s">
        <v>207</v>
      </c>
      <c r="Z20" t="s">
        <v>206</v>
      </c>
    </row>
    <row r="21" spans="1:26" x14ac:dyDescent="0.25">
      <c r="B21" s="41">
        <v>5.5</v>
      </c>
      <c r="C21" s="21">
        <v>2679.6857</v>
      </c>
      <c r="D21" s="21">
        <v>-4429.7057999999997</v>
      </c>
      <c r="E21" s="21">
        <v>382.07709999999997</v>
      </c>
      <c r="F21" s="41">
        <v>68</v>
      </c>
      <c r="G21" s="41">
        <v>0</v>
      </c>
      <c r="H21">
        <v>20</v>
      </c>
      <c r="I21" t="s">
        <v>227</v>
      </c>
    </row>
    <row r="22" spans="1:26" x14ac:dyDescent="0.25">
      <c r="B22" s="41">
        <v>44.999996000000003</v>
      </c>
      <c r="C22" s="21">
        <v>2658.4041000000002</v>
      </c>
      <c r="D22" s="21">
        <v>-4462.9825000000001</v>
      </c>
      <c r="E22" s="21">
        <v>382.07778999999999</v>
      </c>
      <c r="F22" s="41">
        <v>57</v>
      </c>
      <c r="G22" s="41">
        <v>0</v>
      </c>
      <c r="H22">
        <v>20</v>
      </c>
      <c r="I22" t="s">
        <v>222</v>
      </c>
    </row>
    <row r="23" spans="1:26" x14ac:dyDescent="0.25">
      <c r="B23" s="41">
        <v>70.099997999999999</v>
      </c>
      <c r="C23" s="21">
        <v>2644.8809000000001</v>
      </c>
      <c r="D23" s="21">
        <v>-4484.1279999999997</v>
      </c>
      <c r="E23" s="21">
        <v>382.07823999999999</v>
      </c>
      <c r="F23" s="41">
        <v>55</v>
      </c>
      <c r="G23" s="41">
        <v>0</v>
      </c>
      <c r="H23">
        <v>10</v>
      </c>
      <c r="I23" t="s">
        <v>226</v>
      </c>
    </row>
    <row r="24" spans="1:26" x14ac:dyDescent="0.25">
      <c r="B24" s="41">
        <v>76.015609999999995</v>
      </c>
      <c r="C24" s="21">
        <v>2641.6936999999998</v>
      </c>
      <c r="D24" s="21">
        <v>-4489.1116000000002</v>
      </c>
      <c r="E24" s="21">
        <v>382.07834000000003</v>
      </c>
      <c r="F24" s="41">
        <v>55</v>
      </c>
      <c r="G24" s="41">
        <v>0</v>
      </c>
      <c r="H24">
        <v>40</v>
      </c>
      <c r="I24" t="s">
        <v>224</v>
      </c>
    </row>
    <row r="25" spans="1:26" x14ac:dyDescent="0.25">
      <c r="B25" s="41">
        <v>90.744652000000002</v>
      </c>
      <c r="C25" s="21">
        <v>2633.7581</v>
      </c>
      <c r="D25" s="21">
        <v>-4501.5200999999997</v>
      </c>
      <c r="E25" s="21">
        <v>382.07859999999999</v>
      </c>
      <c r="F25" s="41">
        <v>70.686684</v>
      </c>
      <c r="G25" s="41">
        <v>0</v>
      </c>
      <c r="H25">
        <v>20</v>
      </c>
      <c r="I25" t="s">
        <v>223</v>
      </c>
    </row>
    <row r="26" spans="1:26" x14ac:dyDescent="0.25">
      <c r="B26" s="41">
        <v>105.23741</v>
      </c>
      <c r="C26" s="21">
        <v>2625.9497000000001</v>
      </c>
      <c r="D26" s="21">
        <v>-4513.7295000000004</v>
      </c>
      <c r="E26" s="21">
        <v>382.07886000000002</v>
      </c>
      <c r="F26" s="41">
        <v>67.648857000000007</v>
      </c>
      <c r="G26" s="41">
        <v>0</v>
      </c>
      <c r="H26">
        <v>20</v>
      </c>
      <c r="I26" t="s">
        <v>220</v>
      </c>
    </row>
    <row r="27" spans="1:26" x14ac:dyDescent="0.25">
      <c r="B27" s="41">
        <v>119.8</v>
      </c>
      <c r="C27" s="21">
        <v>2618.1037999999999</v>
      </c>
      <c r="D27" s="21">
        <v>-4525.9978000000001</v>
      </c>
      <c r="E27" s="21">
        <v>382.07911000000001</v>
      </c>
      <c r="F27" s="41">
        <v>4</v>
      </c>
      <c r="G27" s="41">
        <v>0</v>
      </c>
      <c r="H27">
        <v>20</v>
      </c>
      <c r="I27" t="s">
        <v>221</v>
      </c>
    </row>
    <row r="28" spans="1:26" x14ac:dyDescent="0.25">
      <c r="B28" s="41">
        <v>158</v>
      </c>
      <c r="C28" s="21">
        <v>2597.5225999999998</v>
      </c>
      <c r="D28" s="21">
        <v>-4558.1794</v>
      </c>
      <c r="E28" s="21">
        <v>382.07979</v>
      </c>
      <c r="F28" s="41">
        <v>55</v>
      </c>
      <c r="G28" s="41">
        <v>0</v>
      </c>
      <c r="H28">
        <v>10</v>
      </c>
      <c r="I28" t="s">
        <v>225</v>
      </c>
    </row>
    <row r="29" spans="1:26" x14ac:dyDescent="0.25">
      <c r="A29" t="s">
        <v>232</v>
      </c>
      <c r="C29" s="21"/>
      <c r="D29" s="21"/>
      <c r="E29" s="21"/>
      <c r="F29" s="41"/>
      <c r="G29" s="41"/>
    </row>
    <row r="30" spans="1:26" x14ac:dyDescent="0.25">
      <c r="B30" s="41">
        <v>2.6740748999999999</v>
      </c>
      <c r="C30" s="21">
        <v>2672.9063999999998</v>
      </c>
      <c r="D30" s="21">
        <v>-4412.9263000000001</v>
      </c>
      <c r="E30" s="21">
        <v>382.077</v>
      </c>
      <c r="F30">
        <v>68</v>
      </c>
      <c r="G30">
        <v>0</v>
      </c>
      <c r="H30">
        <v>20</v>
      </c>
      <c r="I30" t="s">
        <v>227</v>
      </c>
    </row>
    <row r="31" spans="1:26" x14ac:dyDescent="0.25">
      <c r="B31" s="41">
        <v>71</v>
      </c>
      <c r="C31" s="21">
        <v>2709.7184000000002</v>
      </c>
      <c r="D31" s="21">
        <v>-4355.3649999999998</v>
      </c>
      <c r="E31" s="21">
        <v>382.077</v>
      </c>
      <c r="F31">
        <v>55</v>
      </c>
      <c r="G31">
        <v>0</v>
      </c>
      <c r="H31">
        <v>10</v>
      </c>
      <c r="I31" t="s">
        <v>228</v>
      </c>
    </row>
    <row r="32" spans="1:26" x14ac:dyDescent="0.25">
      <c r="B32" s="41">
        <v>113</v>
      </c>
      <c r="C32" s="21">
        <v>2732.3467999999998</v>
      </c>
      <c r="D32" s="21">
        <v>-4319.982</v>
      </c>
      <c r="E32" s="21">
        <v>382.077</v>
      </c>
      <c r="F32">
        <v>55</v>
      </c>
      <c r="G32">
        <v>0</v>
      </c>
      <c r="H32">
        <v>10</v>
      </c>
      <c r="I32" t="s">
        <v>230</v>
      </c>
    </row>
    <row r="33" spans="2:18" x14ac:dyDescent="0.25">
      <c r="B33" s="41">
        <v>114.99999</v>
      </c>
      <c r="C33" s="21">
        <v>2733.4243000000001</v>
      </c>
      <c r="D33" s="21">
        <v>-4318.2970999999998</v>
      </c>
      <c r="E33" s="21">
        <v>382.077</v>
      </c>
      <c r="F33">
        <v>55</v>
      </c>
      <c r="G33">
        <v>0</v>
      </c>
      <c r="H33">
        <v>10</v>
      </c>
      <c r="I33" t="s">
        <v>229</v>
      </c>
      <c r="N33" s="71"/>
      <c r="O33" s="71"/>
      <c r="P33" s="71"/>
      <c r="Q33" s="71"/>
      <c r="R33" s="71"/>
    </row>
    <row r="34" spans="2:18" x14ac:dyDescent="0.25">
      <c r="B34" s="41">
        <v>118</v>
      </c>
      <c r="C34" s="21">
        <v>2735.0405999999998</v>
      </c>
      <c r="D34" s="21">
        <v>-4315.7696999999998</v>
      </c>
      <c r="E34" s="21">
        <v>382.077</v>
      </c>
      <c r="F34">
        <v>55</v>
      </c>
      <c r="G34">
        <v>0</v>
      </c>
      <c r="H34">
        <v>10</v>
      </c>
      <c r="I34" t="s">
        <v>231</v>
      </c>
    </row>
  </sheetData>
  <sortState xmlns:xlrd2="http://schemas.microsoft.com/office/spreadsheetml/2017/richdata2" ref="C30:K34">
    <sortCondition ref="I30:I34"/>
  </sortState>
  <mergeCells count="4">
    <mergeCell ref="A6:A7"/>
    <mergeCell ref="A4:A5"/>
    <mergeCell ref="A8:A9"/>
    <mergeCell ref="A10:A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CEDA3-6212-41AC-9EC0-9DF9D27A7DFE}">
  <dimension ref="A3:D10"/>
  <sheetViews>
    <sheetView workbookViewId="0">
      <selection activeCell="B3" sqref="B3:D3"/>
    </sheetView>
  </sheetViews>
  <sheetFormatPr defaultColWidth="8.85546875" defaultRowHeight="15" x14ac:dyDescent="0.25"/>
  <sheetData>
    <row r="3" spans="1:4" x14ac:dyDescent="0.25">
      <c r="A3" t="s">
        <v>205</v>
      </c>
      <c r="B3" t="s">
        <v>238</v>
      </c>
      <c r="C3" t="s">
        <v>239</v>
      </c>
      <c r="D3" t="s">
        <v>240</v>
      </c>
    </row>
    <row r="4" spans="1:4" x14ac:dyDescent="0.25">
      <c r="A4">
        <v>1</v>
      </c>
      <c r="B4">
        <v>2699.239</v>
      </c>
      <c r="C4">
        <v>-4368.93</v>
      </c>
      <c r="D4">
        <v>381.15600000000001</v>
      </c>
    </row>
    <row r="5" spans="1:4" x14ac:dyDescent="0.25">
      <c r="A5">
        <v>2</v>
      </c>
      <c r="B5">
        <v>2703.9470000000001</v>
      </c>
      <c r="C5">
        <v>-4362.5290000000005</v>
      </c>
      <c r="D5">
        <v>381.26799999999997</v>
      </c>
    </row>
    <row r="6" spans="1:4" x14ac:dyDescent="0.25">
      <c r="A6">
        <v>3</v>
      </c>
      <c r="B6">
        <v>2701.4119999999998</v>
      </c>
      <c r="C6">
        <v>-4365.6819999999998</v>
      </c>
      <c r="D6">
        <v>381.10300000000001</v>
      </c>
    </row>
    <row r="7" spans="1:4" x14ac:dyDescent="0.25">
      <c r="A7">
        <v>4</v>
      </c>
      <c r="B7">
        <v>2710.5450000000001</v>
      </c>
      <c r="C7">
        <v>-4377.5479999999998</v>
      </c>
      <c r="D7">
        <v>381.11700000000002</v>
      </c>
    </row>
    <row r="8" spans="1:4" x14ac:dyDescent="0.25">
      <c r="A8">
        <v>5</v>
      </c>
      <c r="B8">
        <v>2705.7750000000001</v>
      </c>
      <c r="C8">
        <v>-4384.8639999999996</v>
      </c>
      <c r="D8">
        <v>381.18799999999999</v>
      </c>
    </row>
    <row r="9" spans="1:4" x14ac:dyDescent="0.25">
      <c r="A9">
        <v>6</v>
      </c>
      <c r="B9">
        <v>2710.1289999999999</v>
      </c>
      <c r="C9">
        <v>-4378.473</v>
      </c>
      <c r="D9">
        <v>381.24099999999999</v>
      </c>
    </row>
    <row r="10" spans="1:4" x14ac:dyDescent="0.25">
      <c r="A10" t="s">
        <v>206</v>
      </c>
      <c r="B10" t="s">
        <v>207</v>
      </c>
      <c r="C10" t="s">
        <v>207</v>
      </c>
      <c r="D10" t="s">
        <v>206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8563-CC62-46F1-AF74-FC35AE26F607}">
  <dimension ref="A1:M10"/>
  <sheetViews>
    <sheetView workbookViewId="0">
      <selection activeCell="A14" sqref="A14"/>
    </sheetView>
  </sheetViews>
  <sheetFormatPr defaultColWidth="8.85546875" defaultRowHeight="15" x14ac:dyDescent="0.25"/>
  <cols>
    <col min="1" max="9" width="14.85546875" customWidth="1"/>
  </cols>
  <sheetData>
    <row r="1" spans="1:13" x14ac:dyDescent="0.25">
      <c r="A1" t="s">
        <v>237</v>
      </c>
    </row>
    <row r="3" spans="1:13" x14ac:dyDescent="0.25">
      <c r="B3" t="s">
        <v>238</v>
      </c>
      <c r="C3" t="s">
        <v>239</v>
      </c>
      <c r="D3" t="s">
        <v>240</v>
      </c>
      <c r="E3" t="s">
        <v>242</v>
      </c>
      <c r="F3" t="s">
        <v>243</v>
      </c>
      <c r="G3" t="s">
        <v>244</v>
      </c>
    </row>
    <row r="4" spans="1:13" x14ac:dyDescent="0.25">
      <c r="A4" t="s">
        <v>255</v>
      </c>
      <c r="B4">
        <v>2761.1</v>
      </c>
      <c r="C4">
        <v>-4273.1000000000004</v>
      </c>
      <c r="D4">
        <v>382.76</v>
      </c>
    </row>
    <row r="5" spans="1:13" x14ac:dyDescent="0.25">
      <c r="A5" t="s">
        <v>256</v>
      </c>
      <c r="B5">
        <v>2739.549</v>
      </c>
      <c r="C5">
        <v>-4306.7979999999998</v>
      </c>
      <c r="D5">
        <v>382.76</v>
      </c>
      <c r="E5">
        <v>212.6</v>
      </c>
      <c r="F5">
        <v>0</v>
      </c>
      <c r="G5">
        <v>40</v>
      </c>
    </row>
    <row r="7" spans="1:13" x14ac:dyDescent="0.25">
      <c r="A7" t="s">
        <v>245</v>
      </c>
    </row>
    <row r="8" spans="1:13" x14ac:dyDescent="0.25">
      <c r="A8" t="s">
        <v>246</v>
      </c>
      <c r="B8" t="s">
        <v>247</v>
      </c>
      <c r="C8" t="s">
        <v>248</v>
      </c>
      <c r="D8" t="s">
        <v>249</v>
      </c>
      <c r="E8" t="s">
        <v>250</v>
      </c>
      <c r="F8" t="s">
        <v>251</v>
      </c>
      <c r="G8" t="s">
        <v>252</v>
      </c>
      <c r="H8" t="s">
        <v>253</v>
      </c>
      <c r="I8" t="s">
        <v>254</v>
      </c>
    </row>
    <row r="9" spans="1:13" x14ac:dyDescent="0.25">
      <c r="A9">
        <v>30</v>
      </c>
      <c r="B9">
        <v>40</v>
      </c>
      <c r="C9">
        <v>10</v>
      </c>
      <c r="D9">
        <v>2744.9369000000002</v>
      </c>
      <c r="E9">
        <v>-4298.3735999999999</v>
      </c>
      <c r="F9">
        <v>382.76</v>
      </c>
      <c r="G9">
        <v>2739.5491999999999</v>
      </c>
      <c r="H9">
        <v>-4306.7981</v>
      </c>
      <c r="I9">
        <v>382.76</v>
      </c>
    </row>
    <row r="10" spans="1:13" x14ac:dyDescent="0.25">
      <c r="A10" t="s">
        <v>206</v>
      </c>
      <c r="B10" t="s">
        <v>207</v>
      </c>
      <c r="C10" t="s">
        <v>207</v>
      </c>
      <c r="D10" t="s">
        <v>207</v>
      </c>
      <c r="E10" t="s">
        <v>207</v>
      </c>
      <c r="F10" t="s">
        <v>207</v>
      </c>
      <c r="G10" t="s">
        <v>207</v>
      </c>
      <c r="H10" t="s">
        <v>207</v>
      </c>
      <c r="I10" t="s">
        <v>207</v>
      </c>
      <c r="J10" t="s">
        <v>207</v>
      </c>
      <c r="K10" t="s">
        <v>207</v>
      </c>
      <c r="L10" t="s">
        <v>207</v>
      </c>
      <c r="M10"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Core Exercise Results</vt:lpstr>
      <vt:lpstr>TV Picks and Core Picks</vt:lpstr>
      <vt:lpstr>Core-TV Registration</vt:lpstr>
      <vt:lpstr>Borehole Fracture Summary</vt:lpstr>
      <vt:lpstr>Drift Weep Survey 9-18</vt:lpstr>
      <vt:lpstr>Weep Zone Survey Points</vt:lpstr>
      <vt:lpstr>Stim 2 Weep Drift Intersection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 Thomas</dc:creator>
  <cp:lastModifiedBy>hjdav</cp:lastModifiedBy>
  <cp:lastPrinted>2018-10-19T16:54:16Z</cp:lastPrinted>
  <dcterms:created xsi:type="dcterms:W3CDTF">2018-10-04T19:33:51Z</dcterms:created>
  <dcterms:modified xsi:type="dcterms:W3CDTF">2020-05-28T17:12:40Z</dcterms:modified>
</cp:coreProperties>
</file>